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281" windowWidth="11175" windowHeight="7545" activeTab="0"/>
  </bookViews>
  <sheets>
    <sheet name="FS (2)" sheetId="1" r:id="rId1"/>
    <sheet name="BASIC-INFOR-FOR-APPRAISAL" sheetId="2" r:id="rId2"/>
    <sheet name="Sheet1" sheetId="3" r:id="rId3"/>
    <sheet name="release-set-up" sheetId="4" r:id="rId4"/>
  </sheets>
  <definedNames>
    <definedName name="_xlnm.Print_Area" localSheetId="0">'FS (2)'!$A$1:$G$893</definedName>
  </definedNames>
  <calcPr fullCalcOnLoad="1"/>
</workbook>
</file>

<file path=xl/sharedStrings.xml><?xml version="1.0" encoding="utf-8"?>
<sst xmlns="http://schemas.openxmlformats.org/spreadsheetml/2006/main" count="1376" uniqueCount="481">
  <si>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</si>
  <si>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</si>
  <si>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</si>
  <si>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</si>
  <si>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</si>
  <si>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</si>
  <si>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</si>
  <si>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</si>
  <si>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</si>
  <si>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</si>
  <si>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</si>
  <si>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</si>
  <si>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</si>
  <si>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</si>
  <si>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</si>
  <si>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</si>
  <si>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</si>
  <si>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</si>
  <si>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</si>
  <si>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</si>
  <si>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</si>
  <si>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</si>
  <si>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</si>
  <si>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</si>
  <si>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</si>
  <si>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</si>
  <si>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</si>
  <si>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</si>
  <si>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</si>
  <si>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</si>
  <si>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</si>
  <si>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</si>
  <si>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</si>
  <si>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</si>
  <si>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</si>
  <si>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</si>
  <si>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</si>
  <si>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</si>
  <si>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</si>
  <si>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</si>
  <si>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</si>
  <si>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</si>
  <si>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</si>
  <si>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</si>
  <si>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</si>
  <si>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</si>
  <si>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</si>
  <si>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</si>
  <si>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</si>
  <si>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</si>
  <si>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</si>
  <si>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</si>
  <si>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</si>
  <si>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</si>
  <si>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No. of Meals as per PAB approval</t>
  </si>
  <si>
    <t>Diff.</t>
  </si>
  <si>
    <t xml:space="preserve">1.1.1) No. of School working days  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</si>
  <si>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</si>
  <si>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</si>
  <si>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</si>
  <si>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</si>
  <si>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</si>
  <si>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</si>
  <si>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</si>
  <si>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</si>
  <si>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</si>
  <si>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</si>
  <si>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</si>
  <si>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</si>
  <si>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</si>
  <si>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</si>
  <si>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</si>
  <si>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</si>
  <si>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</si>
  <si>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t>Total no. of Meals claimed to have served (Q1+Q2+Q3)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</si>
  <si>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</si>
  <si>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</si>
  <si>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</si>
  <si>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</si>
  <si>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</si>
  <si>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</si>
  <si>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</si>
  <si>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 &amp; UPY</t>
  </si>
  <si>
    <t>Bench Mark as per State's claim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</si>
  <si>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</si>
  <si>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</si>
  <si>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</si>
  <si>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</si>
  <si>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</si>
  <si>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</si>
  <si>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</si>
  <si>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</si>
  <si>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</si>
  <si>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>Total Availability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</si>
  <si>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</si>
  <si>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</si>
  <si>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</si>
  <si>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</si>
  <si>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</si>
  <si>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</si>
  <si>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</si>
  <si>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</si>
  <si>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</si>
  <si>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</si>
  <si>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</si>
  <si>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</si>
  <si>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</si>
  <si>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</si>
  <si>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</si>
  <si>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</si>
  <si>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</si>
  <si>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</si>
  <si>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</si>
  <si>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</si>
  <si>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</si>
  <si>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</si>
  <si>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</si>
  <si>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</si>
  <si>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</si>
  <si>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</si>
  <si>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</si>
  <si>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</si>
  <si>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</si>
  <si>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</si>
  <si>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</si>
  <si>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</si>
  <si>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</si>
  <si>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</si>
  <si>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</si>
  <si>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3.9) Payment of Cost of foodgrains to FCI</t>
  </si>
  <si>
    <t>Payment to FCI by State*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</si>
  <si>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</si>
  <si>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</si>
  <si>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</si>
  <si>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</si>
  <si>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</si>
  <si>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</si>
  <si>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Existing Institute</t>
  </si>
  <si>
    <t>EGS / AIE Centres</t>
  </si>
  <si>
    <t>Madarsas/ Maqtab</t>
  </si>
  <si>
    <t>(Govt+LB)</t>
  </si>
  <si>
    <t xml:space="preserve">GA </t>
  </si>
  <si>
    <t>NCLP</t>
  </si>
  <si>
    <t xml:space="preserve">Srinagar </t>
  </si>
  <si>
    <t xml:space="preserve">Ganderbal </t>
  </si>
  <si>
    <t xml:space="preserve">Budgam </t>
  </si>
  <si>
    <t xml:space="preserve">Anantnag </t>
  </si>
  <si>
    <t xml:space="preserve">Kulgam </t>
  </si>
  <si>
    <t xml:space="preserve">Pulwama </t>
  </si>
  <si>
    <t xml:space="preserve">Shopian </t>
  </si>
  <si>
    <t xml:space="preserve">Baramulla </t>
  </si>
  <si>
    <t>Bandipora</t>
  </si>
  <si>
    <t xml:space="preserve">Kupwara </t>
  </si>
  <si>
    <t xml:space="preserve">Leh </t>
  </si>
  <si>
    <t xml:space="preserve">Kargil </t>
  </si>
  <si>
    <t>Jammu</t>
  </si>
  <si>
    <t>Samba</t>
  </si>
  <si>
    <t>Kathua</t>
  </si>
  <si>
    <t>Udhampur</t>
  </si>
  <si>
    <t>Reasi</t>
  </si>
  <si>
    <t>Doda</t>
  </si>
  <si>
    <t>Ramban</t>
  </si>
  <si>
    <t>Kishtwar</t>
  </si>
  <si>
    <t>Rajouri</t>
  </si>
  <si>
    <t>Poonch</t>
  </si>
  <si>
    <t>Jammu &amp; Kashmir</t>
  </si>
  <si>
    <t>No. of  Existing Institutions</t>
  </si>
  <si>
    <t>(2012-13)</t>
  </si>
  <si>
    <t>With Primary</t>
  </si>
  <si>
    <t>Without Primary</t>
  </si>
  <si>
    <t>TOTAL</t>
  </si>
  <si>
    <t>ALLOCATION PRY</t>
  </si>
  <si>
    <t>ALLOCATION UPR PRY</t>
  </si>
  <si>
    <t>OPENING BALANCE PRY</t>
  </si>
  <si>
    <t>OPENING BALANCE UPR PRY</t>
  </si>
  <si>
    <t>LIFTED PRY</t>
  </si>
  <si>
    <t>LIFTED UPR PRY</t>
  </si>
  <si>
    <t>CONSUMED PRY</t>
  </si>
  <si>
    <t>CONSUMED UPR PRY</t>
  </si>
  <si>
    <t xml:space="preserve">CLOSING BALANCE PRY </t>
  </si>
  <si>
    <t xml:space="preserve">CLOSING BALANCE UPR PRY </t>
  </si>
  <si>
    <t>UNSPENT BALANCE TOTAL</t>
  </si>
  <si>
    <t>ALLOCATION TOTAL</t>
  </si>
  <si>
    <t xml:space="preserve">OPENING BALANCE TOTAL </t>
  </si>
  <si>
    <t xml:space="preserve">LIFTED TOTAL </t>
  </si>
  <si>
    <t>CONSUMED TOTAL</t>
  </si>
  <si>
    <t>TOTAL ALLOCATION</t>
  </si>
  <si>
    <t>OPENING BALALNCE UPR PRY</t>
  </si>
  <si>
    <t>TOTAL OPENING BALANCE</t>
  </si>
  <si>
    <t>RELEASE PRY</t>
  </si>
  <si>
    <t>RELEASE UPR PRY</t>
  </si>
  <si>
    <t>TOTAL RELEASE</t>
  </si>
  <si>
    <t>UTILISATON PRY</t>
  </si>
  <si>
    <t>UTILISATION UPR PRY</t>
  </si>
  <si>
    <t>TOTAL UTILISATON</t>
  </si>
  <si>
    <t>Payment to CCH Pry</t>
  </si>
  <si>
    <t>Payment to CCH Upr Pry</t>
  </si>
  <si>
    <t>Allocation Pry</t>
  </si>
  <si>
    <t>Allocation Upr Pry</t>
  </si>
  <si>
    <t xml:space="preserve">Opening Balance Pry </t>
  </si>
  <si>
    <t>Opening Balance Upr Pry</t>
  </si>
  <si>
    <t>Amount Release Pry</t>
  </si>
  <si>
    <t>Amount Release Upr Pry</t>
  </si>
  <si>
    <t>Total Amount Released</t>
  </si>
  <si>
    <t>Unspent Balance Pry</t>
  </si>
  <si>
    <t>Unspent Balance Upr Pry</t>
  </si>
  <si>
    <t>Total Unspent Balance</t>
  </si>
  <si>
    <t xml:space="preserve">No. of Meals served during Upr Pry     </t>
  </si>
  <si>
    <t>No of Meals Pry</t>
  </si>
  <si>
    <t>No. of Meals Upr Pry</t>
  </si>
  <si>
    <t>Formulae for Pry</t>
  </si>
  <si>
    <t>Formulae for Upr Pry</t>
  </si>
  <si>
    <t>Expected Consumption of food grains</t>
  </si>
  <si>
    <t>Actual Consumptin of Food Grains Pry</t>
  </si>
  <si>
    <t>Actual Consumptin of Food Grains  Upr Pry</t>
  </si>
  <si>
    <t>Total Consumption of Food Grains</t>
  </si>
  <si>
    <t>Actual utilisation of Cooking cost (Pry)</t>
  </si>
  <si>
    <t>Actual utilisation of Cooking cost (Upr Pry)</t>
  </si>
  <si>
    <t>Total Utilisation of Cooking Cost</t>
  </si>
  <si>
    <t>Actual expenditure incurred by State</t>
  </si>
  <si>
    <t>1.1.2) No. of Meals (Primary &amp; Upper Primary )</t>
  </si>
  <si>
    <t xml:space="preserve">Grand total (Adhoc + BAL. of 1st) </t>
  </si>
  <si>
    <t>Maximum fund permissible*</t>
  </si>
  <si>
    <t>(in lacs)</t>
  </si>
  <si>
    <r>
      <t>(i</t>
    </r>
    <r>
      <rPr>
        <i/>
        <sz val="12"/>
        <rFont val="Bookman Old Style"/>
        <family val="1"/>
      </rPr>
      <t>n MTs)</t>
    </r>
  </si>
  <si>
    <t>Upr. Primary</t>
  </si>
  <si>
    <t>Availability</t>
  </si>
  <si>
    <t>% Availability</t>
  </si>
  <si>
    <t xml:space="preserve">Availability </t>
  </si>
  <si>
    <t xml:space="preserve">% Availability </t>
  </si>
  <si>
    <t>% availability</t>
  </si>
  <si>
    <t xml:space="preserve">         7.1) Releasing details</t>
  </si>
  <si>
    <t>(2013-14)</t>
  </si>
  <si>
    <r>
      <t xml:space="preserve">5.1 Mismatch between Utilisation of Foodgrains and Cooking Cost  </t>
    </r>
    <r>
      <rPr>
        <b/>
        <i/>
        <sz val="12"/>
        <rFont val="Bookman Old Style"/>
        <family val="1"/>
      </rPr>
      <t>(Source data: para 3.8 and 4.7 above)</t>
    </r>
  </si>
  <si>
    <t>PAB NCLP</t>
  </si>
  <si>
    <t>AVERAGE NO OF CHILDREN NCLP</t>
  </si>
  <si>
    <t>TOTAL PAB</t>
  </si>
  <si>
    <t>AVERAGE TOTAL</t>
  </si>
  <si>
    <t>No. of Meals NCLP</t>
  </si>
  <si>
    <t>Formulae for NCLP</t>
  </si>
  <si>
    <t xml:space="preserve">% Availibility  </t>
  </si>
  <si>
    <t>No. of Meals served ( Pry )</t>
  </si>
  <si>
    <t>Expected Utilisation of Cooking Cost / Pry</t>
  </si>
  <si>
    <t>Expected Utilisation of Cooking Cost Upr Pry</t>
  </si>
  <si>
    <t>Pry/Average number of children availing MDM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</si>
  <si>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</si>
  <si>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</si>
  <si>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</si>
  <si>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</si>
  <si>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</si>
  <si>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Py</t>
  </si>
  <si>
    <t>Upr. Py</t>
  </si>
  <si>
    <t>Sl.  No.</t>
  </si>
  <si>
    <t>Component/ norm</t>
  </si>
  <si>
    <t>Amount admissible</t>
  </si>
  <si>
    <t>for                 2013-2014</t>
  </si>
  <si>
    <t>Amount released             on ad hoc basis</t>
  </si>
  <si>
    <t xml:space="preserve">Unspent Balance </t>
  </si>
  <si>
    <t>as on 01.04.2013</t>
  </si>
  <si>
    <r>
      <t>Amount released on balance of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installment </t>
    </r>
  </si>
  <si>
    <t>Balance amount proposed to be released</t>
  </si>
  <si>
    <r>
      <t>Cost of Food grains (Pry.)</t>
    </r>
    <r>
      <rPr>
        <sz val="11"/>
        <rFont val="Times New Roman"/>
        <family val="1"/>
      </rPr>
      <t xml:space="preserve"> (12713.38 MTs x 5650)</t>
    </r>
  </si>
  <si>
    <r>
      <t>Cost of Food grains (U. Pry.)</t>
    </r>
    <r>
      <rPr>
        <sz val="11"/>
        <rFont val="Times New Roman"/>
        <family val="1"/>
      </rPr>
      <t xml:space="preserve"> (9853.15 MTs x 5650)</t>
    </r>
  </si>
  <si>
    <t>Cooking cost (Pry.)</t>
  </si>
  <si>
    <t xml:space="preserve">Cooking cost </t>
  </si>
  <si>
    <t>(U. Pry.)</t>
  </si>
  <si>
    <r>
      <t xml:space="preserve">Honorarium to cook-cum-helper (Pry.) </t>
    </r>
    <r>
      <rPr>
        <sz val="11"/>
        <rFont val="Times New Roman"/>
        <family val="1"/>
      </rPr>
      <t xml:space="preserve">(18080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750 x 10 months)</t>
    </r>
  </si>
  <si>
    <r>
      <t xml:space="preserve">Honorarium to cook-cum-helper (U. Pry.) </t>
    </r>
    <r>
      <rPr>
        <sz val="11"/>
        <rFont val="Times New Roman"/>
        <family val="1"/>
      </rPr>
      <t xml:space="preserve">(16074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750</t>
    </r>
    <r>
      <rPr>
        <sz val="11"/>
        <rFont val="Times New Roman"/>
        <family val="1"/>
      </rPr>
      <t xml:space="preserve"> x 10 months)</t>
    </r>
  </si>
  <si>
    <t>Transport Assistance</t>
  </si>
  <si>
    <r>
      <t xml:space="preserve">(12713.38 MTs x </t>
    </r>
    <r>
      <rPr>
        <sz val="11"/>
        <rFont val="Arial"/>
        <family val="2"/>
      </rPr>
      <t>`</t>
    </r>
    <r>
      <rPr>
        <b/>
        <sz val="11"/>
        <rFont val="Arial"/>
        <family val="2"/>
      </rPr>
      <t xml:space="preserve"> </t>
    </r>
    <r>
      <rPr>
        <sz val="11"/>
        <rFont val="Times New Roman"/>
        <family val="1"/>
      </rPr>
      <t>1350)-Primary</t>
    </r>
  </si>
  <si>
    <r>
      <t>(</t>
    </r>
    <r>
      <rPr>
        <sz val="11"/>
        <rFont val="Times New Roman"/>
        <family val="1"/>
      </rPr>
      <t xml:space="preserve">9853.15 MTs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1350)-U. Pry.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</si>
  <si>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(Pry.) </t>
    </r>
    <r>
      <rPr>
        <sz val="11"/>
        <rFont val="Times New Roman"/>
        <family val="1"/>
      </rPr>
      <t xml:space="preserve"> components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</si>
  <si>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(Up.   Pry.) </t>
    </r>
    <r>
      <rPr>
        <sz val="11"/>
        <rFont val="Times New Roman"/>
        <family val="1"/>
      </rPr>
      <t xml:space="preserve"> components</t>
    </r>
  </si>
  <si>
    <r>
      <t>Cost of Food grains (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>MTs x 5650)</t>
    </r>
  </si>
  <si>
    <r>
      <t xml:space="preserve">Transport Assistance 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 xml:space="preserve">MTs x </t>
    </r>
    <r>
      <rPr>
        <sz val="11"/>
        <rFont val="Times New Roman"/>
        <family val="1"/>
      </rPr>
      <t>1350</t>
    </r>
    <r>
      <rPr>
        <b/>
        <sz val="11"/>
        <rFont val="Times New Roman"/>
        <family val="1"/>
      </rPr>
      <t>)</t>
    </r>
  </si>
  <si>
    <t>MME @1.8% of the above  components</t>
  </si>
  <si>
    <t>Grand total</t>
  </si>
  <si>
    <t>Q1</t>
  </si>
  <si>
    <t>Q2</t>
  </si>
  <si>
    <t>Q3</t>
  </si>
  <si>
    <t>(2014-15)</t>
  </si>
  <si>
    <t>No. of children as per Enrolment for  2014-15</t>
  </si>
  <si>
    <t>ALLOCATION + BILLS RAISED BY FCI + PAYMENT TO FCI IS NOT CORRECT</t>
  </si>
  <si>
    <t>UPY</t>
  </si>
  <si>
    <t>PY</t>
  </si>
  <si>
    <t>HOW AVERAGE NO. OF CHILDREN AVAILED SAME TO  ENROLMENT IN LEH DISTRICT</t>
  </si>
  <si>
    <t xml:space="preserve">I.  Analysis of Children, Working Days and Meals </t>
  </si>
  <si>
    <t>Pry/No. of children as per PAB Approval for  2014-15</t>
  </si>
  <si>
    <t>Actual Utilisation</t>
  </si>
  <si>
    <t>GR. TOTAL  EXPECTED CC</t>
  </si>
  <si>
    <t>* + ** This include NCLP fund</t>
  </si>
  <si>
    <t>S. No.</t>
  </si>
  <si>
    <t>INDICATORS</t>
  </si>
  <si>
    <t>STATUS</t>
  </si>
  <si>
    <t>1. No. of Institutions</t>
  </si>
  <si>
    <t>PRY(I-V)</t>
  </si>
  <si>
    <t>PY(I-VIII) +      U PRY (VI-VIII)</t>
  </si>
  <si>
    <t>i)</t>
  </si>
  <si>
    <t>Existing Institutions</t>
  </si>
  <si>
    <t>ii)</t>
  </si>
  <si>
    <t>Covered during the year</t>
  </si>
  <si>
    <t>Approved by MDM-PAB</t>
  </si>
  <si>
    <t>Ii)</t>
  </si>
  <si>
    <t>Enrollment  as on 30.9.2014</t>
  </si>
  <si>
    <t>Average No. of children availed MDM during 01.04.2014 to 31.12.2014</t>
  </si>
  <si>
    <t>iii)</t>
  </si>
  <si>
    <t>AVERAGE UNIT COOKING COST PCPD</t>
  </si>
  <si>
    <t>State’s contributions in cooking cost per child per day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</si>
  <si>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No. of Children 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</si>
  <si>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Coverage of children as per Quarterly Progress Report (QPR)</t>
    </r>
  </si>
  <si>
    <t>Average no. of children availed MDM as per QPR-1</t>
  </si>
  <si>
    <t>Average no. of children availed MDM as per QPR-2</t>
  </si>
  <si>
    <t>Average no. of children availed MDM as per QPR-3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</si>
  <si>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No. of Working Days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</si>
  <si>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</si>
  <si>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NEW</t>
  </si>
  <si>
    <t>REPLACEMENT</t>
  </si>
  <si>
    <t>total</t>
  </si>
  <si>
    <t>py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</si>
  <si>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</si>
  <si>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</si>
  <si>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</si>
  <si>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</si>
  <si>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</si>
  <si>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</si>
  <si>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</si>
  <si>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</si>
  <si>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</si>
  <si>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Meals served (NCLP )</t>
  </si>
  <si>
    <t>WD-COVG.</t>
  </si>
  <si>
    <t>WD-APPROV</t>
  </si>
  <si>
    <t>Payment of Hon. to CCH</t>
  </si>
  <si>
    <t>(2015-16)</t>
  </si>
  <si>
    <t>(2016-17)</t>
  </si>
  <si>
    <t>Existing</t>
  </si>
  <si>
    <t>Serving</t>
  </si>
  <si>
    <t>Pry/Average MEALS Served</t>
  </si>
  <si>
    <t>AVERAGE NO OF Meals NCLP</t>
  </si>
  <si>
    <t>ALLOCATION U PRY</t>
  </si>
  <si>
    <t>Expenditure PRY</t>
  </si>
  <si>
    <t>Expenditure UPR PRY</t>
  </si>
  <si>
    <t>Unspent Pry.</t>
  </si>
  <si>
    <t>Unspenr U. Pry.</t>
  </si>
  <si>
    <t xml:space="preserve">TOTAL Expenditure </t>
  </si>
  <si>
    <t>Average number of children availed MDM</t>
  </si>
  <si>
    <t>DETAIL BREAK-UP REQUIRED FOR PAYMENT</t>
  </si>
  <si>
    <t>Foodgrains Lifted    (in MTs)</t>
  </si>
  <si>
    <t>Sanctioned by GoI during 2006-17</t>
  </si>
  <si>
    <t>3.8.1) Releasing details</t>
  </si>
  <si>
    <t>3.8.2)  Cost of Foodgrains : Allocation, Releases (availability) &amp; Utilisation</t>
  </si>
  <si>
    <t>3.8)  ANALYSIS ON COST OF FOOD GRAINS [PRIMARY +  UPPER PRIMARY]</t>
  </si>
  <si>
    <t>REVISED</t>
  </si>
  <si>
    <t>RELEASES</t>
  </si>
  <si>
    <t>Approved for first 4 quarters</t>
  </si>
  <si>
    <t>Covered during  All 4 quarters</t>
  </si>
  <si>
    <t>2018-19</t>
  </si>
  <si>
    <t>(2018-19)</t>
  </si>
  <si>
    <t>(2017-18)</t>
  </si>
  <si>
    <t>Releases for Kitchen devices by GoI as on 31.12.2019</t>
  </si>
  <si>
    <t>Releases for Kitchen sheds by GoI as on 31.12.2019</t>
  </si>
  <si>
    <t>Opening Stock as on 01.04.2019</t>
  </si>
  <si>
    <t>District-wise opening balance as on 01.04.2019</t>
  </si>
  <si>
    <t xml:space="preserve">Opening Stock as on 01.04.2019                                                           </t>
  </si>
  <si>
    <t>OB as on 01.04.2019</t>
  </si>
  <si>
    <t>01.04.2019</t>
  </si>
  <si>
    <t>4.2.1) District-wise opening balance as on 01.04.2019</t>
  </si>
  <si>
    <t xml:space="preserve">Opening Balance as on 01.04.2019                                                          </t>
  </si>
  <si>
    <t xml:space="preserve">Opening Balance as on 01.04.2019*                                                           </t>
  </si>
  <si>
    <t>Opening Balance as on 01.04.2019</t>
  </si>
  <si>
    <t>Average number of children availed MDM during 01.04.2019 to 31.12.2019     (AT-5&amp;5A)</t>
  </si>
  <si>
    <t xml:space="preserve">Base period 01.04.2019 to 31.12.2019 </t>
  </si>
  <si>
    <t xml:space="preserve">ii) Base period 01.04.2019 to 31.12.2019 (As per PAB aaproval = 220 days for  Py &amp; 220 days for U Py) </t>
  </si>
  <si>
    <t>No. of Meals as per PAB approval (01.04.2019 to 31.12.2019)</t>
  </si>
  <si>
    <t>No. of Meals served by State during the period 01.04.2019 to 31.12.2019</t>
  </si>
  <si>
    <t>No of meals to be served during 01.04.2019 to 31.12.2019</t>
  </si>
  <si>
    <t>Lifting as on 31.12.2019</t>
  </si>
  <si>
    <t>3.3) District-wise unspent balance as on 31.12.2019</t>
  </si>
  <si>
    <t xml:space="preserve">Unspent Balance as on 31.12.2019                                                       </t>
  </si>
  <si>
    <t>Lifting upto 31.12.2019*</t>
  </si>
  <si>
    <t>3.5) District-wise Foodgrains availability  as on 31.12.2019</t>
  </si>
  <si>
    <t>4.2.2) District-wise unspent  balance as on 31.12.2019</t>
  </si>
  <si>
    <t xml:space="preserve">Unspent Balance as on 31.12.2019*                                                           </t>
  </si>
  <si>
    <t>Total Availibility of cooking cost as on 31.12.2019</t>
  </si>
  <si>
    <t xml:space="preserve">No. of Meals served during 01.4.18 to 31.12.2019  </t>
  </si>
  <si>
    <t>Unspent balance as on 31.12.2019</t>
  </si>
  <si>
    <t>(As on 31.12.2019)</t>
  </si>
  <si>
    <t>Achievement (C+IP)                                  upto 31.12.2019</t>
  </si>
  <si>
    <t>Annual Work Plan &amp; Budget  2020-21</t>
  </si>
  <si>
    <t>REVIEW OF IMPLEMENTATION OF MDM SCHEME DURING 2020-21  (01.04.2019 to 31.12.2019)</t>
  </si>
  <si>
    <t>2.1  Institutions- (Primary(  (Class I-V  only)                     *(Source data : Table AT-3A of AWP&amp;B 2020-21)</t>
  </si>
  <si>
    <t>2.2  Institutions- (Upper Primary  + Upper Primary with Primary)     (Class - V-VIII + I-VIII)                                                    *(Source data : Table AT-3B &amp; 3C of AWP&amp;B 2020-21)</t>
  </si>
  <si>
    <t>2.1  Institutions- (Primary)                     *(Source data : Table AT-3A of AWP&amp;B 2020-21)</t>
  </si>
  <si>
    <t>2.2  Institutions- (Upper Primary)                     *(Source data : Table AT-3B &amp;  3C of AWP&amp;B 2020-21)</t>
  </si>
  <si>
    <t>2.3  No. of children  ( Primary)                       *(Source data : Table AT-5  of AWP&amp;B 2020-21)</t>
  </si>
  <si>
    <t>2.4  No. of children  ( Upper Primary)                       *(Source data : Table AT-5A  of AWP&amp;B 2020-21)</t>
  </si>
  <si>
    <t>2.5  No. of children  ( Primary)                       *(Source data : Table AT-4  of AWP&amp;B 2020-21)</t>
  </si>
  <si>
    <t>2.6  No. of children  ( Upper Primary)                       *(Source data : Table AT-4A  of AWP&amp;B 2020-21)</t>
  </si>
  <si>
    <t>*(Refer col. 6 of table AT- 5A , AWP&amp;B, 2020-21)</t>
  </si>
  <si>
    <t>*(Refer col. 4 and 9 of table AT- 6 and AT-6A, AWP&amp;B, 2020-21)</t>
  </si>
  <si>
    <t>(Refer col. 7 and 12 of table AT- 6 and AT-6A, AWP&amp;B, 2020-21)</t>
  </si>
  <si>
    <t>*(Refer col. 5 of table AT- 6 and AT-6A, AWP&amp;B, 2020-21)</t>
  </si>
  <si>
    <t>*(Refer col. 6 of table AT- 6 and AT-6A, AWP&amp;B, 2020-21)</t>
  </si>
  <si>
    <t>*(Refer col. 8 of table AT- 7 and AT-7A, AWP&amp;B, 2020-21)</t>
  </si>
  <si>
    <t>*(Refer col. 17 of table AT- 7 and AT-7A, AWP&amp;B, 2020-21)</t>
  </si>
  <si>
    <t>*(Refer col.11 of table AT- 7 and AT-7A, AWP&amp;B, 2020-21)</t>
  </si>
  <si>
    <t>*(Refer col. 14 of table AT- 7 and AT-7A, AWP&amp;B, 2020-21)</t>
  </si>
  <si>
    <t>Refer table AT_8 and AT-8A,AWP&amp;B,2020-21</t>
  </si>
  <si>
    <t>7.2)  Reconciliation of MME OB, Allocation &amp; Releasing [PY + U PY] *(Refer AT-9, AWP&amp;B, 2020-21)</t>
  </si>
  <si>
    <t>8.2)  Reconciliation of TA OB, Allocation &amp; Releasing [PY + U PY] (Refer AT-9, AWP&amp;B, 2020-21)</t>
  </si>
  <si>
    <t>9.1.2) Reconciliation of amount sanctioned (Refer AT-11, AWP&amp;B, 2020-21)</t>
  </si>
  <si>
    <t>9.2.2) Reconciliation of amount sanctioned (Refer AT-11, AWP&amp;B, 2020-21)</t>
  </si>
  <si>
    <t>PAB-MDM Approval for 2019-20</t>
  </si>
  <si>
    <t>1.2  No. of  Working Days Approved for FY 2019-20</t>
  </si>
  <si>
    <t>No of working days approved for FY 2019-20</t>
  </si>
  <si>
    <t>MDM PAB Approval for 2019-20                     (APR-MAR)</t>
  </si>
  <si>
    <t>Actuals as per AWP&amp;B 2019-20 (AT-5 &amp;5A)</t>
  </si>
  <si>
    <t>No. of children as per PAB Approval for  2019-20</t>
  </si>
  <si>
    <t>No. of children as per Enrolment for  2019-20</t>
  </si>
  <si>
    <t>2.7 No. of meals to be served &amp;  actual  no. of meals served during 2019-20 [PRIMARY]</t>
  </si>
  <si>
    <t>No of meal served during 2019-20</t>
  </si>
  <si>
    <t>Pry/No. of MEALS as per PAB Approval for  2019-20</t>
  </si>
  <si>
    <t>2.8 No. of meals to be served &amp;  actual  no. of meals served during 2019-20 [UPPER PRIMARY]</t>
  </si>
  <si>
    <t>Allocation for 2019-20</t>
  </si>
  <si>
    <t xml:space="preserve">Allocation for 2019-20                             </t>
  </si>
  <si>
    <t>% of OS on allocation 2019-20</t>
  </si>
  <si>
    <t xml:space="preserve">Allocation for 2019-20                                   </t>
  </si>
  <si>
    <t>% of UB on allocation 2019-20</t>
  </si>
  <si>
    <t xml:space="preserve">Allocation for 2019-20                                           </t>
  </si>
  <si>
    <t>Releases for Cooking cost by GoI (2019-20)</t>
  </si>
  <si>
    <t xml:space="preserve">Allocation for 2019-20                                </t>
  </si>
  <si>
    <t>% of OB on allocation 2019-20</t>
  </si>
  <si>
    <t>5. Reconciliation of Utilisation and Performance during 2019-20 [PRIMARY+ UPPER PRIMARY]</t>
  </si>
  <si>
    <t>5.2 Reconciliation of Food grains utilisation during 2019-20 (Source data: para 2.5 and 3.7 above)</t>
  </si>
  <si>
    <t>5.3) Reconciliation of Cooking Cost utilisation during 2019-20 (Source data: para 2.5 and 3.7 above)</t>
  </si>
  <si>
    <t>% of UB as on Allocation 2019-20</t>
  </si>
  <si>
    <t>Released during 2019-20</t>
  </si>
  <si>
    <t>7.3) Utilisation of MME during 2019-20</t>
  </si>
  <si>
    <t>8.3) Utilisation of TA during 2019-20</t>
  </si>
  <si>
    <t>Allocated for 2019-20</t>
  </si>
  <si>
    <t>9.  INFRASTRUCTURE DEVELOPMENT DURING 2019-20</t>
  </si>
  <si>
    <t>2006-07 to 2019-20</t>
  </si>
  <si>
    <t>2006-07  to 2019-20</t>
  </si>
  <si>
    <t>Sanctioned during 2006-07 to 2019-20</t>
  </si>
  <si>
    <t xml:space="preserve">                                                *(Refer col.6 of table AT- 5, AWP&amp;B, 2020-21)</t>
  </si>
  <si>
    <t>--</t>
  </si>
  <si>
    <t>2nd Installment</t>
  </si>
  <si>
    <t>Adhoc Released</t>
  </si>
  <si>
    <t>(2019-20)</t>
  </si>
  <si>
    <t>Ladakh (UT) Share</t>
  </si>
  <si>
    <t>G.Total</t>
  </si>
  <si>
    <t>*Total sanctioned during 2006-07  to 2019-20</t>
  </si>
  <si>
    <t xml:space="preserve">Completed (C) </t>
  </si>
  <si>
    <t xml:space="preserve">In progress (IP)                    </t>
  </si>
  <si>
    <t>Yet to start</t>
  </si>
  <si>
    <t>Constructed with convergence</t>
  </si>
  <si>
    <t xml:space="preserve">Physical </t>
  </si>
  <si>
    <r>
      <t>Financial (</t>
    </r>
    <r>
      <rPr>
        <b/>
        <i/>
        <sz val="10"/>
        <rFont val="Arial"/>
        <family val="2"/>
      </rPr>
      <t>Rs. in lakh)</t>
    </r>
  </si>
  <si>
    <t>Physical [col. 3-col.5-col.7]</t>
  </si>
  <si>
    <t>Financial (Rs. in lakh) [col. 4-col.6-col.8]</t>
  </si>
  <si>
    <t>LADAKH UT SHARE</t>
  </si>
  <si>
    <t>Total -- J&amp;K UT SHARE</t>
  </si>
  <si>
    <t>GRAND TOTAL</t>
  </si>
  <si>
    <t>LADAKH (UT) SHARE</t>
  </si>
  <si>
    <t>J&amp;K (UT) SHARE</t>
  </si>
  <si>
    <t>GRAND  TOTAL</t>
  </si>
  <si>
    <t>Total  -- J&amp;K (STATE)</t>
  </si>
  <si>
    <t>Total -- J&amp;K UT</t>
  </si>
  <si>
    <t>TOTAL - J&amp;K (UT)</t>
  </si>
  <si>
    <t>Phy *</t>
  </si>
  <si>
    <t>* PLAN TABLE REFLECT THAT THIS DIFFERENCE OF KD OF LADAKH  IS PENDING WITH JAMMU &amp; KASHMIR</t>
  </si>
  <si>
    <t>25.04.2019</t>
  </si>
  <si>
    <t>17.02.2020</t>
  </si>
  <si>
    <t>Balance of 1st Installment / Revalidation</t>
  </si>
  <si>
    <t>* Lifting reported by UT</t>
  </si>
  <si>
    <t>TOTAL SCHOOL</t>
  </si>
  <si>
    <t>SANCTIONED</t>
  </si>
  <si>
    <t>CONVERGENCE</t>
  </si>
  <si>
    <t>TOTAL KS</t>
  </si>
  <si>
    <t>BALANCE KS</t>
  </si>
  <si>
    <t>RATE</t>
  </si>
  <si>
    <t>TOTAL AMOUNT - KS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</si>
</sst>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</numFmts>
  <fonts count="11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u val="single"/>
      <sz val="12"/>
      <name val="Bookman Old Style"/>
      <family val="1"/>
    </font>
    <font>
      <b/>
      <sz val="14"/>
      <name val="Bookman Old Style"/>
      <family val="1"/>
    </font>
    <font>
      <i/>
      <sz val="12"/>
      <name val="Bookman Old Style"/>
      <family val="1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62"/>
      <name val="Bookman Old Style"/>
      <family val="1"/>
    </font>
    <font>
      <sz val="14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sz val="11"/>
      <name val="Cambria"/>
      <family val="1"/>
    </font>
    <font>
      <sz val="11"/>
      <name val="Bookman Old Style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4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Bookman Old Style"/>
      <family val="1"/>
    </font>
    <font>
      <sz val="12"/>
      <color indexed="12"/>
      <name val="Bookman Old Style"/>
      <family val="1"/>
    </font>
    <font>
      <b/>
      <sz val="11"/>
      <color indexed="13"/>
      <name val="Cambria"/>
      <family val="1"/>
    </font>
    <font>
      <b/>
      <sz val="10"/>
      <color indexed="13"/>
      <name val="Bookman Old Style"/>
      <family val="1"/>
    </font>
    <font>
      <sz val="12"/>
      <color indexed="13"/>
      <name val="Bookman Old Style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60"/>
      <name val="Bookman Old Style"/>
      <family val="1"/>
    </font>
    <font>
      <sz val="12"/>
      <color indexed="60"/>
      <name val="Bookman Old Style"/>
      <family val="1"/>
    </font>
    <font>
      <sz val="12"/>
      <color indexed="8"/>
      <name val="Arial"/>
      <family val="2"/>
    </font>
    <font>
      <b/>
      <sz val="11"/>
      <color indexed="13"/>
      <name val="Bookman Old Style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Bookman Old Style"/>
      <family val="1"/>
    </font>
    <font>
      <sz val="12"/>
      <color theme="1"/>
      <name val="Bookman Old Style"/>
      <family val="1"/>
    </font>
    <font>
      <sz val="12"/>
      <color rgb="FF0000FF"/>
      <name val="Bookman Old Style"/>
      <family val="1"/>
    </font>
    <font>
      <b/>
      <sz val="11"/>
      <color rgb="FFFFFF00"/>
      <name val="Cambria"/>
      <family val="1"/>
    </font>
    <font>
      <b/>
      <sz val="10"/>
      <color rgb="FFFFFF00"/>
      <name val="Bookman Old Style"/>
      <family val="1"/>
    </font>
    <font>
      <sz val="12"/>
      <color rgb="FFFFFF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Arial"/>
      <family val="2"/>
    </font>
    <font>
      <b/>
      <sz val="12"/>
      <color theme="1"/>
      <name val="Bookman Old Style"/>
      <family val="1"/>
    </font>
    <font>
      <b/>
      <sz val="16"/>
      <color rgb="FFFF0000"/>
      <name val="Arial"/>
      <family val="2"/>
    </font>
    <font>
      <b/>
      <sz val="12"/>
      <color theme="3"/>
      <name val="Bookman Old Style"/>
      <family val="1"/>
    </font>
    <font>
      <b/>
      <sz val="12"/>
      <color rgb="FF0000FF"/>
      <name val="Bookman Old Style"/>
      <family val="1"/>
    </font>
    <font>
      <b/>
      <sz val="12"/>
      <color rgb="FF002060"/>
      <name val="Bookman Old Style"/>
      <family val="1"/>
    </font>
    <font>
      <b/>
      <sz val="12"/>
      <color rgb="FFC00000"/>
      <name val="Bookman Old Style"/>
      <family val="1"/>
    </font>
    <font>
      <sz val="12"/>
      <color rgb="FFC00000"/>
      <name val="Bookman Old Style"/>
      <family val="1"/>
    </font>
    <font>
      <sz val="12"/>
      <color theme="1"/>
      <name val="Arial"/>
      <family val="2"/>
    </font>
    <font>
      <b/>
      <sz val="11"/>
      <color rgb="FFFFFF00"/>
      <name val="Bookman Old Style"/>
      <family val="1"/>
    </font>
    <font>
      <b/>
      <sz val="14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9" fontId="5" fillId="0" borderId="0" xfId="71" applyFont="1" applyAlignment="1">
      <alignment/>
    </xf>
    <xf numFmtId="9" fontId="6" fillId="0" borderId="0" xfId="71" applyFont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1" fontId="5" fillId="0" borderId="0" xfId="71" applyNumberFormat="1" applyFont="1" applyAlignment="1">
      <alignment horizontal="center" vertical="center"/>
    </xf>
    <xf numFmtId="9" fontId="6" fillId="0" borderId="0" xfId="71" applyFont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71" applyFont="1" applyFill="1" applyBorder="1" applyAlignment="1">
      <alignment/>
    </xf>
    <xf numFmtId="2" fontId="6" fillId="0" borderId="0" xfId="71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9" fontId="4" fillId="0" borderId="0" xfId="71" applyFont="1" applyBorder="1" applyAlignment="1">
      <alignment/>
    </xf>
    <xf numFmtId="2" fontId="4" fillId="0" borderId="12" xfId="71" applyNumberFormat="1" applyFont="1" applyBorder="1" applyAlignment="1">
      <alignment vertical="center" wrapText="1"/>
    </xf>
    <xf numFmtId="2" fontId="4" fillId="0" borderId="12" xfId="71" applyNumberFormat="1" applyFont="1" applyBorder="1" applyAlignment="1">
      <alignment vertical="center"/>
    </xf>
    <xf numFmtId="2" fontId="6" fillId="0" borderId="0" xfId="71" applyNumberFormat="1" applyFont="1" applyBorder="1" applyAlignment="1">
      <alignment/>
    </xf>
    <xf numFmtId="9" fontId="6" fillId="0" borderId="0" xfId="71" applyFont="1" applyBorder="1" applyAlignment="1">
      <alignment/>
    </xf>
    <xf numFmtId="1" fontId="6" fillId="0" borderId="12" xfId="71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9" fontId="4" fillId="0" borderId="13" xfId="71" applyFont="1" applyFill="1" applyBorder="1" applyAlignment="1">
      <alignment/>
    </xf>
    <xf numFmtId="2" fontId="6" fillId="34" borderId="0" xfId="71" applyNumberFormat="1" applyFont="1" applyFill="1" applyAlignment="1">
      <alignment/>
    </xf>
    <xf numFmtId="9" fontId="6" fillId="34" borderId="0" xfId="71" applyFont="1" applyFill="1" applyAlignment="1">
      <alignment/>
    </xf>
    <xf numFmtId="9" fontId="4" fillId="0" borderId="0" xfId="7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0" xfId="71" applyFont="1" applyFill="1" applyBorder="1" applyAlignment="1">
      <alignment horizontal="center"/>
    </xf>
    <xf numFmtId="2" fontId="6" fillId="0" borderId="0" xfId="71" applyNumberFormat="1" applyFont="1" applyFill="1" applyAlignment="1">
      <alignment/>
    </xf>
    <xf numFmtId="9" fontId="6" fillId="0" borderId="0" xfId="71" applyFont="1" applyFill="1" applyAlignment="1">
      <alignment/>
    </xf>
    <xf numFmtId="2" fontId="6" fillId="0" borderId="0" xfId="71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71" applyNumberFormat="1" applyFont="1" applyFill="1" applyBorder="1" applyAlignment="1">
      <alignment vertical="center"/>
    </xf>
    <xf numFmtId="9" fontId="4" fillId="0" borderId="0" xfId="71" applyFont="1" applyFill="1" applyBorder="1" applyAlignment="1">
      <alignment vertical="center"/>
    </xf>
    <xf numFmtId="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6" fillId="0" borderId="15" xfId="7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9" fontId="4" fillId="33" borderId="12" xfId="7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1" fontId="6" fillId="0" borderId="0" xfId="71" applyNumberFormat="1" applyFont="1" applyBorder="1" applyAlignment="1">
      <alignment horizontal="center"/>
    </xf>
    <xf numFmtId="9" fontId="4" fillId="33" borderId="0" xfId="71" applyFont="1" applyFill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/>
    </xf>
    <xf numFmtId="2" fontId="4" fillId="0" borderId="12" xfId="71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4" fillId="0" borderId="0" xfId="0" applyNumberFormat="1" applyFont="1" applyAlignment="1">
      <alignment/>
    </xf>
    <xf numFmtId="2" fontId="14" fillId="0" borderId="0" xfId="71" applyNumberFormat="1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wrapText="1"/>
    </xf>
    <xf numFmtId="9" fontId="4" fillId="0" borderId="12" xfId="71" applyFont="1" applyBorder="1" applyAlignment="1">
      <alignment wrapText="1"/>
    </xf>
    <xf numFmtId="191" fontId="6" fillId="0" borderId="0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34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9" fontId="11" fillId="0" borderId="0" xfId="7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9" fontId="4" fillId="0" borderId="12" xfId="7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1" fontId="4" fillId="0" borderId="12" xfId="7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9" fontId="4" fillId="0" borderId="12" xfId="7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9" fontId="10" fillId="0" borderId="0" xfId="7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90" fillId="0" borderId="12" xfId="0" applyNumberFormat="1" applyFont="1" applyBorder="1" applyAlignment="1">
      <alignment/>
    </xf>
    <xf numFmtId="2" fontId="90" fillId="0" borderId="12" xfId="0" applyNumberFormat="1" applyFont="1" applyBorder="1" applyAlignment="1">
      <alignment/>
    </xf>
    <xf numFmtId="2" fontId="90" fillId="0" borderId="12" xfId="0" applyNumberFormat="1" applyFont="1" applyFill="1" applyBorder="1" applyAlignment="1">
      <alignment/>
    </xf>
    <xf numFmtId="2" fontId="90" fillId="0" borderId="12" xfId="0" applyNumberFormat="1" applyFont="1" applyBorder="1" applyAlignment="1">
      <alignment vertical="center"/>
    </xf>
    <xf numFmtId="0" fontId="90" fillId="0" borderId="12" xfId="0" applyFont="1" applyBorder="1" applyAlignment="1">
      <alignment/>
    </xf>
    <xf numFmtId="0" fontId="91" fillId="0" borderId="18" xfId="61" applyFont="1" applyFill="1" applyBorder="1">
      <alignment/>
      <protection/>
    </xf>
    <xf numFmtId="0" fontId="91" fillId="0" borderId="12" xfId="61" applyFont="1" applyBorder="1">
      <alignment/>
      <protection/>
    </xf>
    <xf numFmtId="1" fontId="6" fillId="0" borderId="0" xfId="63" applyNumberFormat="1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91" fillId="0" borderId="12" xfId="61" applyFont="1" applyFill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7" fillId="0" borderId="0" xfId="61" applyFont="1" applyFill="1" applyBorder="1" applyAlignment="1">
      <alignment horizontal="right" vertical="top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" fontId="6" fillId="0" borderId="12" xfId="61" applyNumberFormat="1" applyFont="1" applyFill="1" applyBorder="1" applyAlignment="1">
      <alignment horizontal="right" vertical="top"/>
      <protection/>
    </xf>
    <xf numFmtId="1" fontId="6" fillId="0" borderId="19" xfId="7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71" applyNumberFormat="1" applyFont="1" applyFill="1" applyBorder="1" applyAlignment="1">
      <alignment horizontal="right"/>
    </xf>
    <xf numFmtId="0" fontId="6" fillId="0" borderId="0" xfId="61" applyFont="1" applyBorder="1">
      <alignment/>
      <protection/>
    </xf>
    <xf numFmtId="0" fontId="6" fillId="0" borderId="0" xfId="61" applyFont="1" applyFill="1" applyBorder="1" applyAlignment="1">
      <alignment horizontal="right" vertical="top"/>
      <protection/>
    </xf>
    <xf numFmtId="0" fontId="16" fillId="0" borderId="18" xfId="61" applyFont="1" applyBorder="1">
      <alignment/>
      <protection/>
    </xf>
    <xf numFmtId="0" fontId="16" fillId="0" borderId="18" xfId="61" applyFont="1" applyFill="1" applyBorder="1">
      <alignment/>
      <protection/>
    </xf>
    <xf numFmtId="2" fontId="6" fillId="0" borderId="0" xfId="63" applyNumberFormat="1" applyFont="1" applyBorder="1" applyAlignment="1">
      <alignment horizontal="center" vertical="center"/>
      <protection/>
    </xf>
    <xf numFmtId="185" fontId="6" fillId="0" borderId="0" xfId="63" applyNumberFormat="1" applyFont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185" fontId="6" fillId="0" borderId="0" xfId="63" applyNumberFormat="1" applyFont="1" applyFill="1" applyBorder="1" applyAlignment="1">
      <alignment horizontal="center" vertical="center"/>
      <protection/>
    </xf>
    <xf numFmtId="2" fontId="4" fillId="0" borderId="0" xfId="63" applyNumberFormat="1" applyFont="1" applyBorder="1" applyAlignment="1">
      <alignment horizontal="center" vertical="center"/>
      <protection/>
    </xf>
    <xf numFmtId="185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/>
      <protection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34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/>
      <protection/>
    </xf>
    <xf numFmtId="2" fontId="4" fillId="0" borderId="0" xfId="68" applyNumberFormat="1" applyFont="1" applyBorder="1">
      <alignment/>
      <protection/>
    </xf>
    <xf numFmtId="2" fontId="4" fillId="0" borderId="0" xfId="63" applyNumberFormat="1" applyFont="1" applyBorder="1" applyAlignment="1">
      <alignment horizontal="center"/>
      <protection/>
    </xf>
    <xf numFmtId="2" fontId="6" fillId="0" borderId="0" xfId="63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center"/>
    </xf>
    <xf numFmtId="2" fontId="4" fillId="34" borderId="0" xfId="63" applyNumberFormat="1" applyFont="1" applyFill="1" applyBorder="1" applyAlignment="1">
      <alignment horizontal="center" vertical="center"/>
      <protection/>
    </xf>
    <xf numFmtId="184" fontId="6" fillId="0" borderId="12" xfId="61" applyNumberFormat="1" applyFont="1" applyFill="1" applyBorder="1" applyAlignment="1">
      <alignment horizontal="left" vertical="top"/>
      <protection/>
    </xf>
    <xf numFmtId="2" fontId="17" fillId="0" borderId="0" xfId="68" applyNumberFormat="1" applyFont="1" applyBorder="1" applyAlignment="1">
      <alignment/>
      <protection/>
    </xf>
    <xf numFmtId="1" fontId="4" fillId="0" borderId="0" xfId="63" applyNumberFormat="1" applyFont="1" applyBorder="1" applyAlignment="1">
      <alignment horizontal="center"/>
      <protection/>
    </xf>
    <xf numFmtId="1" fontId="4" fillId="34" borderId="0" xfId="63" applyNumberFormat="1" applyFont="1" applyFill="1" applyBorder="1" applyAlignment="1">
      <alignment horizontal="center" vertical="center"/>
      <protection/>
    </xf>
    <xf numFmtId="1" fontId="4" fillId="0" borderId="0" xfId="63" applyNumberFormat="1" applyFont="1" applyFill="1" applyBorder="1" applyAlignment="1">
      <alignment horizontal="center"/>
      <protection/>
    </xf>
    <xf numFmtId="1" fontId="4" fillId="0" borderId="0" xfId="63" applyNumberFormat="1" applyFont="1" applyFill="1" applyBorder="1" applyAlignment="1">
      <alignment horizontal="center" vertical="center"/>
      <protection/>
    </xf>
    <xf numFmtId="2" fontId="17" fillId="0" borderId="0" xfId="68" applyNumberFormat="1" applyFont="1" applyBorder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2" fontId="91" fillId="0" borderId="0" xfId="61" applyNumberFormat="1" applyFont="1">
      <alignment/>
      <protection/>
    </xf>
    <xf numFmtId="2" fontId="91" fillId="35" borderId="0" xfId="61" applyNumberFormat="1" applyFont="1" applyFill="1">
      <alignment/>
      <protection/>
    </xf>
    <xf numFmtId="2" fontId="91" fillId="0" borderId="0" xfId="61" applyNumberFormat="1" applyFont="1" applyBorder="1">
      <alignment/>
      <protection/>
    </xf>
    <xf numFmtId="2" fontId="91" fillId="35" borderId="0" xfId="61" applyNumberFormat="1" applyFont="1" applyFill="1" applyBorder="1">
      <alignment/>
      <protection/>
    </xf>
    <xf numFmtId="2" fontId="17" fillId="0" borderId="0" xfId="68" applyNumberFormat="1" applyFont="1" applyBorder="1" applyAlignment="1">
      <alignment horizontal="right"/>
      <protection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9" fontId="6" fillId="36" borderId="0" xfId="71" applyFont="1" applyFill="1" applyAlignment="1">
      <alignment/>
    </xf>
    <xf numFmtId="1" fontId="6" fillId="0" borderId="20" xfId="61" applyNumberFormat="1" applyFont="1" applyFill="1" applyBorder="1" applyAlignment="1">
      <alignment horizontal="right" vertical="top"/>
      <protection/>
    </xf>
    <xf numFmtId="0" fontId="4" fillId="33" borderId="21" xfId="0" applyFont="1" applyFill="1" applyBorder="1" applyAlignment="1">
      <alignment horizontal="center" wrapText="1"/>
    </xf>
    <xf numFmtId="1" fontId="6" fillId="0" borderId="20" xfId="61" applyNumberFormat="1" applyFont="1" applyBorder="1">
      <alignment/>
      <protection/>
    </xf>
    <xf numFmtId="1" fontId="6" fillId="35" borderId="20" xfId="61" applyNumberFormat="1" applyFont="1" applyFill="1" applyBorder="1">
      <alignment/>
      <protection/>
    </xf>
    <xf numFmtId="9" fontId="6" fillId="35" borderId="0" xfId="71" applyFont="1" applyFill="1" applyBorder="1" applyAlignment="1">
      <alignment/>
    </xf>
    <xf numFmtId="0" fontId="6" fillId="35" borderId="0" xfId="0" applyFont="1" applyFill="1" applyAlignment="1">
      <alignment/>
    </xf>
    <xf numFmtId="0" fontId="92" fillId="0" borderId="0" xfId="0" applyFont="1" applyAlignment="1">
      <alignment/>
    </xf>
    <xf numFmtId="1" fontId="6" fillId="0" borderId="0" xfId="61" applyNumberFormat="1" applyFont="1" applyFill="1" applyBorder="1" applyAlignment="1">
      <alignment horizontal="right" vertical="top"/>
      <protection/>
    </xf>
    <xf numFmtId="2" fontId="10" fillId="0" borderId="22" xfId="0" applyNumberFormat="1" applyFont="1" applyBorder="1" applyAlignment="1">
      <alignment/>
    </xf>
    <xf numFmtId="0" fontId="21" fillId="0" borderId="12" xfId="0" applyFont="1" applyBorder="1" applyAlignment="1">
      <alignment vertical="center"/>
    </xf>
    <xf numFmtId="9" fontId="22" fillId="33" borderId="12" xfId="7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1" fontId="2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9" fontId="93" fillId="33" borderId="12" xfId="71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2" fontId="94" fillId="0" borderId="12" xfId="0" applyNumberFormat="1" applyFont="1" applyBorder="1" applyAlignment="1">
      <alignment/>
    </xf>
    <xf numFmtId="0" fontId="6" fillId="36" borderId="14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justify" vertical="center" wrapTex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justify" vertical="center" wrapText="1"/>
    </xf>
    <xf numFmtId="0" fontId="26" fillId="0" borderId="24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7" fillId="0" borderId="27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top"/>
      <protection/>
    </xf>
    <xf numFmtId="2" fontId="6" fillId="0" borderId="10" xfId="61" applyNumberFormat="1" applyFont="1" applyFill="1" applyBorder="1" applyAlignment="1">
      <alignment horizontal="center" vertical="top"/>
      <protection/>
    </xf>
    <xf numFmtId="1" fontId="6" fillId="0" borderId="28" xfId="61" applyNumberFormat="1" applyFont="1" applyFill="1" applyBorder="1" applyAlignment="1">
      <alignment horizontal="right" vertical="top"/>
      <protection/>
    </xf>
    <xf numFmtId="1" fontId="6" fillId="0" borderId="12" xfId="61" applyNumberFormat="1" applyFont="1" applyFill="1" applyBorder="1">
      <alignment/>
      <protection/>
    </xf>
    <xf numFmtId="0" fontId="20" fillId="37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/>
    </xf>
    <xf numFmtId="1" fontId="6" fillId="35" borderId="12" xfId="61" applyNumberFormat="1" applyFont="1" applyFill="1" applyBorder="1">
      <alignment/>
      <protection/>
    </xf>
    <xf numFmtId="1" fontId="6" fillId="35" borderId="12" xfId="71" applyNumberFormat="1" applyFont="1" applyFill="1" applyBorder="1" applyAlignment="1">
      <alignment/>
    </xf>
    <xf numFmtId="2" fontId="95" fillId="35" borderId="0" xfId="71" applyNumberFormat="1" applyFont="1" applyFill="1" applyAlignment="1">
      <alignment/>
    </xf>
    <xf numFmtId="2" fontId="4" fillId="0" borderId="0" xfId="71" applyNumberFormat="1" applyFont="1" applyAlignment="1">
      <alignment/>
    </xf>
    <xf numFmtId="2" fontId="4" fillId="0" borderId="0" xfId="71" applyNumberFormat="1" applyFont="1" applyFill="1" applyAlignment="1">
      <alignment/>
    </xf>
    <xf numFmtId="9" fontId="6" fillId="0" borderId="15" xfId="71" applyFont="1" applyFill="1" applyBorder="1" applyAlignment="1">
      <alignment horizontal="right"/>
    </xf>
    <xf numFmtId="0" fontId="4" fillId="36" borderId="0" xfId="0" applyFont="1" applyFill="1" applyAlignment="1">
      <alignment/>
    </xf>
    <xf numFmtId="2" fontId="96" fillId="0" borderId="0" xfId="0" applyNumberFormat="1" applyFont="1" applyAlignment="1">
      <alignment/>
    </xf>
    <xf numFmtId="2" fontId="96" fillId="0" borderId="0" xfId="0" applyNumberFormat="1" applyFont="1" applyFill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Border="1" applyAlignment="1">
      <alignment/>
    </xf>
    <xf numFmtId="2" fontId="96" fillId="0" borderId="0" xfId="71" applyNumberFormat="1" applyFont="1" applyAlignment="1">
      <alignment/>
    </xf>
    <xf numFmtId="2" fontId="96" fillId="0" borderId="22" xfId="71" applyNumberFormat="1" applyFont="1" applyBorder="1" applyAlignment="1">
      <alignment horizontal="center"/>
    </xf>
    <xf numFmtId="0" fontId="96" fillId="0" borderId="0" xfId="61" applyFont="1" applyFill="1" applyBorder="1">
      <alignment/>
      <protection/>
    </xf>
    <xf numFmtId="2" fontId="4" fillId="33" borderId="0" xfId="0" applyNumberFormat="1" applyFont="1" applyFill="1" applyBorder="1" applyAlignment="1">
      <alignment horizontal="center" vertical="center" wrapText="1"/>
    </xf>
    <xf numFmtId="9" fontId="4" fillId="34" borderId="0" xfId="71" applyFont="1" applyFill="1" applyBorder="1" applyAlignment="1">
      <alignment horizontal="center"/>
    </xf>
    <xf numFmtId="9" fontId="6" fillId="35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9" fontId="4" fillId="35" borderId="0" xfId="71" applyFont="1" applyFill="1" applyBorder="1" applyAlignment="1">
      <alignment/>
    </xf>
    <xf numFmtId="9" fontId="96" fillId="0" borderId="0" xfId="71" applyFont="1" applyAlignment="1">
      <alignment/>
    </xf>
    <xf numFmtId="2" fontId="4" fillId="0" borderId="18" xfId="0" applyNumberFormat="1" applyFont="1" applyBorder="1" applyAlignment="1">
      <alignment/>
    </xf>
    <xf numFmtId="0" fontId="16" fillId="0" borderId="18" xfId="61" applyFont="1" applyFill="1" applyBorder="1" applyAlignment="1">
      <alignment horizontal="left" vertical="top"/>
      <protection/>
    </xf>
    <xf numFmtId="1" fontId="31" fillId="0" borderId="29" xfId="62" applyNumberFormat="1" applyFont="1" applyBorder="1" applyAlignment="1">
      <alignment horizontal="right" vertical="center"/>
      <protection/>
    </xf>
    <xf numFmtId="0" fontId="31" fillId="0" borderId="29" xfId="62" applyFont="1" applyBorder="1" applyAlignment="1">
      <alignment horizontal="right"/>
      <protection/>
    </xf>
    <xf numFmtId="1" fontId="31" fillId="0" borderId="29" xfId="62" applyNumberFormat="1" applyFont="1" applyBorder="1" applyAlignment="1">
      <alignment horizontal="right"/>
      <protection/>
    </xf>
    <xf numFmtId="0" fontId="31" fillId="0" borderId="12" xfId="62" applyFont="1" applyBorder="1" applyAlignment="1">
      <alignment horizontal="right" vertical="center"/>
      <protection/>
    </xf>
    <xf numFmtId="1" fontId="30" fillId="0" borderId="12" xfId="62" applyNumberFormat="1" applyFont="1" applyBorder="1" applyAlignment="1">
      <alignment horizontal="right" vertical="center"/>
      <protection/>
    </xf>
    <xf numFmtId="2" fontId="90" fillId="0" borderId="12" xfId="0" applyNumberFormat="1" applyFont="1" applyBorder="1" applyAlignment="1">
      <alignment horizontal="center"/>
    </xf>
    <xf numFmtId="1" fontId="30" fillId="0" borderId="29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Border="1" applyAlignment="1">
      <alignment horizontal="right" vertical="center"/>
      <protection/>
    </xf>
    <xf numFmtId="2" fontId="31" fillId="0" borderId="12" xfId="62" applyNumberFormat="1" applyFont="1" applyBorder="1" applyAlignment="1">
      <alignment horizontal="right"/>
      <protection/>
    </xf>
    <xf numFmtId="0" fontId="31" fillId="0" borderId="12" xfId="62" applyFont="1" applyFill="1" applyBorder="1" applyAlignment="1">
      <alignment horizontal="right"/>
      <protection/>
    </xf>
    <xf numFmtId="0" fontId="4" fillId="0" borderId="17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2" fontId="97" fillId="0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/>
    </xf>
    <xf numFmtId="0" fontId="3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9" fontId="32" fillId="0" borderId="12" xfId="71" applyFont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/>
    </xf>
    <xf numFmtId="9" fontId="6" fillId="36" borderId="0" xfId="0" applyNumberFormat="1" applyFont="1" applyFill="1" applyBorder="1" applyAlignment="1">
      <alignment/>
    </xf>
    <xf numFmtId="9" fontId="4" fillId="36" borderId="0" xfId="0" applyNumberFormat="1" applyFont="1" applyFill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31" fillId="0" borderId="18" xfId="62" applyFont="1" applyBorder="1" applyAlignment="1">
      <alignment horizontal="center" vertical="center"/>
      <protection/>
    </xf>
    <xf numFmtId="9" fontId="6" fillId="0" borderId="15" xfId="71" applyFont="1" applyFill="1" applyBorder="1" applyAlignment="1">
      <alignment horizontal="center" wrapText="1"/>
    </xf>
    <xf numFmtId="0" fontId="31" fillId="0" borderId="12" xfId="62" applyFont="1" applyFill="1" applyBorder="1" applyAlignment="1">
      <alignment horizontal="center" vertical="center"/>
      <protection/>
    </xf>
    <xf numFmtId="0" fontId="20" fillId="37" borderId="0" xfId="0" applyFont="1" applyFill="1" applyAlignment="1">
      <alignment horizontal="center" vertical="center"/>
    </xf>
    <xf numFmtId="9" fontId="6" fillId="36" borderId="15" xfId="71" applyFont="1" applyFill="1" applyBorder="1" applyAlignment="1">
      <alignment horizontal="center" vertical="center"/>
    </xf>
    <xf numFmtId="9" fontId="4" fillId="35" borderId="0" xfId="0" applyNumberFormat="1" applyFont="1" applyFill="1" applyBorder="1" applyAlignment="1">
      <alignment/>
    </xf>
    <xf numFmtId="2" fontId="31" fillId="0" borderId="12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1" fontId="4" fillId="0" borderId="12" xfId="71" applyNumberFormat="1" applyFont="1" applyBorder="1" applyAlignment="1">
      <alignment/>
    </xf>
    <xf numFmtId="2" fontId="90" fillId="0" borderId="0" xfId="63" applyNumberFormat="1" applyFont="1" applyBorder="1" applyAlignment="1">
      <alignment horizontal="center" vertical="center"/>
      <protection/>
    </xf>
    <xf numFmtId="2" fontId="90" fillId="0" borderId="0" xfId="63" applyNumberFormat="1" applyFont="1" applyFill="1" applyBorder="1" applyAlignment="1">
      <alignment horizontal="center" vertical="center"/>
      <protection/>
    </xf>
    <xf numFmtId="9" fontId="32" fillId="36" borderId="12" xfId="71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right"/>
    </xf>
    <xf numFmtId="2" fontId="4" fillId="36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0" fillId="37" borderId="0" xfId="0" applyFont="1" applyFill="1" applyAlignment="1">
      <alignment horizontal="center" vertical="center"/>
    </xf>
    <xf numFmtId="2" fontId="6" fillId="22" borderId="0" xfId="0" applyNumberFormat="1" applyFont="1" applyFill="1" applyAlignment="1">
      <alignment/>
    </xf>
    <xf numFmtId="9" fontId="4" fillId="22" borderId="0" xfId="71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left" vertical="top" wrapText="1"/>
    </xf>
    <xf numFmtId="0" fontId="4" fillId="22" borderId="0" xfId="0" applyFont="1" applyFill="1" applyAlignment="1">
      <alignment/>
    </xf>
    <xf numFmtId="2" fontId="6" fillId="22" borderId="0" xfId="0" applyNumberFormat="1" applyFont="1" applyFill="1" applyBorder="1" applyAlignment="1">
      <alignment horizontal="center"/>
    </xf>
    <xf numFmtId="2" fontId="17" fillId="22" borderId="0" xfId="68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5" fillId="0" borderId="0" xfId="7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9" fontId="4" fillId="0" borderId="15" xfId="7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9" fontId="4" fillId="0" borderId="15" xfId="71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9" fontId="4" fillId="0" borderId="32" xfId="7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9" fontId="4" fillId="0" borderId="32" xfId="71" applyFont="1" applyFill="1" applyBorder="1" applyAlignment="1">
      <alignment horizontal="center" vertical="center" wrapText="1"/>
    </xf>
    <xf numFmtId="9" fontId="6" fillId="0" borderId="15" xfId="71" applyFont="1" applyFill="1" applyBorder="1" applyAlignment="1">
      <alignment horizontal="center"/>
    </xf>
    <xf numFmtId="9" fontId="6" fillId="0" borderId="13" xfId="7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9" fontId="4" fillId="0" borderId="11" xfId="7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6" fillId="0" borderId="12" xfId="71" applyNumberFormat="1" applyFont="1" applyFill="1" applyBorder="1" applyAlignment="1">
      <alignment horizontal="center"/>
    </xf>
    <xf numFmtId="9" fontId="6" fillId="0" borderId="12" xfId="7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 horizontal="center" wrapText="1"/>
    </xf>
    <xf numFmtId="0" fontId="6" fillId="0" borderId="12" xfId="71" applyNumberFormat="1" applyFont="1" applyFill="1" applyBorder="1" applyAlignment="1">
      <alignment horizontal="center" wrapText="1"/>
    </xf>
    <xf numFmtId="9" fontId="6" fillId="0" borderId="0" xfId="71" applyFont="1" applyFill="1" applyBorder="1" applyAlignment="1">
      <alignment horizontal="center"/>
    </xf>
    <xf numFmtId="1" fontId="4" fillId="0" borderId="33" xfId="71" applyNumberFormat="1" applyFont="1" applyFill="1" applyBorder="1" applyAlignment="1">
      <alignment horizontal="right"/>
    </xf>
    <xf numFmtId="1" fontId="31" fillId="0" borderId="12" xfId="62" applyNumberFormat="1" applyFont="1" applyFill="1" applyBorder="1" applyAlignment="1">
      <alignment horizontal="right"/>
      <protection/>
    </xf>
    <xf numFmtId="1" fontId="31" fillId="0" borderId="29" xfId="62" applyNumberFormat="1" applyFont="1" applyFill="1" applyBorder="1" applyAlignment="1">
      <alignment horizontal="right"/>
      <protection/>
    </xf>
    <xf numFmtId="9" fontId="4" fillId="0" borderId="0" xfId="7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9" fontId="4" fillId="0" borderId="0" xfId="71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wrapText="1"/>
    </xf>
    <xf numFmtId="9" fontId="4" fillId="0" borderId="37" xfId="7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6" fillId="0" borderId="28" xfId="7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" fontId="35" fillId="0" borderId="12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vertical="center" wrapText="1"/>
    </xf>
    <xf numFmtId="9" fontId="32" fillId="0" borderId="0" xfId="7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36" borderId="0" xfId="0" applyFont="1" applyFill="1" applyBorder="1" applyAlignment="1">
      <alignment horizontal="center" vertical="center" wrapText="1"/>
    </xf>
    <xf numFmtId="9" fontId="32" fillId="36" borderId="0" xfId="7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4" fillId="36" borderId="0" xfId="0" applyNumberFormat="1" applyFont="1" applyFill="1" applyBorder="1" applyAlignment="1">
      <alignment vertical="top"/>
    </xf>
    <xf numFmtId="2" fontId="4" fillId="36" borderId="0" xfId="0" applyNumberFormat="1" applyFont="1" applyFill="1" applyBorder="1" applyAlignment="1">
      <alignment horizontal="center" vertical="top"/>
    </xf>
    <xf numFmtId="2" fontId="6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Border="1" applyAlignment="1">
      <alignment horizontal="center" vertical="top" wrapText="1"/>
    </xf>
    <xf numFmtId="2" fontId="4" fillId="36" borderId="0" xfId="71" applyNumberFormat="1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vertical="top" wrapText="1"/>
    </xf>
    <xf numFmtId="0" fontId="91" fillId="36" borderId="12" xfId="61" applyFont="1" applyFill="1" applyBorder="1" applyAlignment="1">
      <alignment vertical="top"/>
      <protection/>
    </xf>
    <xf numFmtId="2" fontId="4" fillId="36" borderId="0" xfId="0" applyNumberFormat="1" applyFont="1" applyFill="1" applyBorder="1" applyAlignment="1">
      <alignment vertical="center"/>
    </xf>
    <xf numFmtId="0" fontId="91" fillId="36" borderId="18" xfId="61" applyFont="1" applyFill="1" applyBorder="1">
      <alignment/>
      <protection/>
    </xf>
    <xf numFmtId="2" fontId="4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Alignment="1">
      <alignment horizontal="right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" fillId="36" borderId="0" xfId="0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9" fontId="6" fillId="36" borderId="0" xfId="71" applyFont="1" applyFill="1" applyBorder="1" applyAlignment="1">
      <alignment/>
    </xf>
    <xf numFmtId="0" fontId="4" fillId="36" borderId="0" xfId="0" applyFont="1" applyFill="1" applyAlignment="1">
      <alignment horizontal="right"/>
    </xf>
    <xf numFmtId="9" fontId="4" fillId="36" borderId="11" xfId="71" applyFont="1" applyFill="1" applyBorder="1" applyAlignment="1">
      <alignment horizontal="center" vertical="center" wrapText="1"/>
    </xf>
    <xf numFmtId="2" fontId="17" fillId="36" borderId="17" xfId="68" applyNumberFormat="1" applyFont="1" applyFill="1" applyBorder="1" applyAlignment="1">
      <alignment horizontal="center"/>
      <protection/>
    </xf>
    <xf numFmtId="2" fontId="6" fillId="36" borderId="10" xfId="0" applyNumberFormat="1" applyFont="1" applyFill="1" applyBorder="1" applyAlignment="1">
      <alignment horizontal="center" vertical="top" wrapText="1"/>
    </xf>
    <xf numFmtId="9" fontId="4" fillId="36" borderId="10" xfId="71" applyFont="1" applyFill="1" applyBorder="1" applyAlignment="1">
      <alignment horizontal="center" vertical="top" wrapText="1"/>
    </xf>
    <xf numFmtId="0" fontId="4" fillId="36" borderId="16" xfId="0" applyFont="1" applyFill="1" applyBorder="1" applyAlignment="1">
      <alignment/>
    </xf>
    <xf numFmtId="9" fontId="6" fillId="36" borderId="18" xfId="71" applyFont="1" applyFill="1" applyBorder="1" applyAlignment="1">
      <alignment horizontal="center"/>
    </xf>
    <xf numFmtId="9" fontId="6" fillId="36" borderId="40" xfId="71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vertical="center"/>
    </xf>
    <xf numFmtId="9" fontId="4" fillId="36" borderId="22" xfId="71" applyFont="1" applyFill="1" applyBorder="1" applyAlignment="1">
      <alignment horizontal="center"/>
    </xf>
    <xf numFmtId="0" fontId="6" fillId="36" borderId="0" xfId="0" applyFont="1" applyFill="1" applyAlignment="1" quotePrefix="1">
      <alignment horizontal="center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9" fontId="4" fillId="36" borderId="32" xfId="71" applyFont="1" applyFill="1" applyBorder="1" applyAlignment="1">
      <alignment horizontal="center"/>
    </xf>
    <xf numFmtId="9" fontId="4" fillId="36" borderId="10" xfId="71" applyFont="1" applyFill="1" applyBorder="1" applyAlignment="1">
      <alignment horizontal="center"/>
    </xf>
    <xf numFmtId="0" fontId="6" fillId="36" borderId="0" xfId="0" applyFont="1" applyFill="1" applyBorder="1" applyAlignment="1">
      <alignment vertical="center"/>
    </xf>
    <xf numFmtId="2" fontId="4" fillId="36" borderId="0" xfId="0" applyNumberFormat="1" applyFont="1" applyFill="1" applyBorder="1" applyAlignment="1">
      <alignment/>
    </xf>
    <xf numFmtId="9" fontId="4" fillId="36" borderId="0" xfId="71" applyFont="1" applyFill="1" applyBorder="1" applyAlignment="1">
      <alignment/>
    </xf>
    <xf numFmtId="2" fontId="6" fillId="36" borderId="0" xfId="0" applyNumberFormat="1" applyFont="1" applyFill="1" applyAlignment="1">
      <alignment wrapText="1"/>
    </xf>
    <xf numFmtId="2" fontId="4" fillId="36" borderId="10" xfId="0" applyNumberFormat="1" applyFont="1" applyFill="1" applyBorder="1" applyAlignment="1">
      <alignment horizontal="center"/>
    </xf>
    <xf numFmtId="0" fontId="6" fillId="36" borderId="0" xfId="0" applyFont="1" applyFill="1" applyBorder="1" applyAlignment="1" quotePrefix="1">
      <alignment horizontal="left"/>
    </xf>
    <xf numFmtId="0" fontId="4" fillId="36" borderId="0" xfId="0" applyFont="1" applyFill="1" applyBorder="1" applyAlignment="1">
      <alignment horizontal="left"/>
    </xf>
    <xf numFmtId="2" fontId="4" fillId="36" borderId="0" xfId="68" applyNumberFormat="1" applyFont="1" applyFill="1" applyBorder="1">
      <alignment/>
      <protection/>
    </xf>
    <xf numFmtId="2" fontId="6" fillId="36" borderId="0" xfId="0" applyNumberFormat="1" applyFont="1" applyFill="1" applyBorder="1" applyAlignment="1">
      <alignment horizontal="center" vertical="center"/>
    </xf>
    <xf numFmtId="9" fontId="4" fillId="36" borderId="0" xfId="7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center" wrapText="1"/>
    </xf>
    <xf numFmtId="0" fontId="4" fillId="36" borderId="44" xfId="0" applyFont="1" applyFill="1" applyBorder="1" applyAlignment="1">
      <alignment horizontal="center" wrapText="1"/>
    </xf>
    <xf numFmtId="0" fontId="4" fillId="36" borderId="45" xfId="0" applyFont="1" applyFill="1" applyBorder="1" applyAlignment="1">
      <alignment horizontal="center" wrapText="1"/>
    </xf>
    <xf numFmtId="9" fontId="12" fillId="36" borderId="0" xfId="71" applyFont="1" applyFill="1" applyAlignment="1">
      <alignment/>
    </xf>
    <xf numFmtId="0" fontId="12" fillId="36" borderId="0" xfId="0" applyFont="1" applyFill="1" applyBorder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0" fontId="6" fillId="36" borderId="46" xfId="0" applyFont="1" applyFill="1" applyBorder="1" applyAlignment="1">
      <alignment horizontal="left" vertical="top" wrapText="1"/>
    </xf>
    <xf numFmtId="9" fontId="12" fillId="36" borderId="0" xfId="71" applyFont="1" applyFill="1" applyBorder="1" applyAlignment="1">
      <alignment horizontal="right" vertical="top" wrapText="1"/>
    </xf>
    <xf numFmtId="9" fontId="12" fillId="36" borderId="0" xfId="71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/>
    </xf>
    <xf numFmtId="2" fontId="97" fillId="36" borderId="0" xfId="0" applyNumberFormat="1" applyFont="1" applyFill="1" applyAlignment="1">
      <alignment/>
    </xf>
    <xf numFmtId="0" fontId="4" fillId="36" borderId="0" xfId="0" applyFont="1" applyFill="1" applyBorder="1" applyAlignment="1">
      <alignment vertical="top" wrapText="1"/>
    </xf>
    <xf numFmtId="2" fontId="6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/>
    </xf>
    <xf numFmtId="2" fontId="14" fillId="36" borderId="0" xfId="0" applyNumberFormat="1" applyFont="1" applyFill="1" applyAlignment="1">
      <alignment/>
    </xf>
    <xf numFmtId="2" fontId="14" fillId="36" borderId="0" xfId="71" applyNumberFormat="1" applyFont="1" applyFill="1" applyBorder="1" applyAlignment="1">
      <alignment vertical="center"/>
    </xf>
    <xf numFmtId="0" fontId="12" fillId="36" borderId="0" xfId="0" applyFont="1" applyFill="1" applyBorder="1" applyAlignment="1" quotePrefix="1">
      <alignment horizontal="center"/>
    </xf>
    <xf numFmtId="0" fontId="14" fillId="36" borderId="0" xfId="0" applyFont="1" applyFill="1" applyBorder="1" applyAlignment="1">
      <alignment horizontal="right"/>
    </xf>
    <xf numFmtId="2" fontId="14" fillId="36" borderId="0" xfId="0" applyNumberFormat="1" applyFont="1" applyFill="1" applyBorder="1" applyAlignment="1">
      <alignment horizontal="center" vertical="top" wrapText="1"/>
    </xf>
    <xf numFmtId="2" fontId="12" fillId="36" borderId="0" xfId="0" applyNumberFormat="1" applyFont="1" applyFill="1" applyBorder="1" applyAlignment="1">
      <alignment horizontal="center" vertical="top" wrapText="1"/>
    </xf>
    <xf numFmtId="9" fontId="14" fillId="36" borderId="0" xfId="71" applyFont="1" applyFill="1" applyBorder="1" applyAlignment="1">
      <alignment horizontal="center" vertical="top" wrapText="1"/>
    </xf>
    <xf numFmtId="2" fontId="1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vertical="top" wrapText="1"/>
    </xf>
    <xf numFmtId="1" fontId="17" fillId="36" borderId="0" xfId="68" applyNumberFormat="1" applyFont="1" applyFill="1" applyBorder="1" applyAlignment="1">
      <alignment/>
      <protection/>
    </xf>
    <xf numFmtId="1" fontId="17" fillId="36" borderId="0" xfId="71" applyNumberFormat="1" applyFont="1" applyFill="1" applyBorder="1" applyAlignment="1">
      <alignment horizontal="right"/>
    </xf>
    <xf numFmtId="1" fontId="4" fillId="36" borderId="0" xfId="0" applyNumberFormat="1" applyFont="1" applyFill="1" applyBorder="1" applyAlignment="1">
      <alignment horizontal="right" wrapText="1"/>
    </xf>
    <xf numFmtId="9" fontId="4" fillId="36" borderId="10" xfId="71" applyFont="1" applyFill="1" applyBorder="1" applyAlignment="1">
      <alignment/>
    </xf>
    <xf numFmtId="9" fontId="4" fillId="36" borderId="13" xfId="71" applyFont="1" applyFill="1" applyBorder="1" applyAlignment="1" quotePrefix="1">
      <alignment horizontal="right"/>
    </xf>
    <xf numFmtId="0" fontId="12" fillId="36" borderId="0" xfId="0" applyFont="1" applyFill="1" applyAlignment="1">
      <alignment/>
    </xf>
    <xf numFmtId="2" fontId="17" fillId="36" borderId="0" xfId="68" applyNumberFormat="1" applyFont="1" applyFill="1" applyBorder="1" applyAlignment="1">
      <alignment horizontal="center"/>
      <protection/>
    </xf>
    <xf numFmtId="2" fontId="4" fillId="36" borderId="0" xfId="0" applyNumberFormat="1" applyFont="1" applyFill="1" applyBorder="1" applyAlignment="1">
      <alignment horizontal="center"/>
    </xf>
    <xf numFmtId="9" fontId="4" fillId="36" borderId="0" xfId="71" applyFont="1" applyFill="1" applyBorder="1" applyAlignment="1" quotePrefix="1">
      <alignment horizontal="right"/>
    </xf>
    <xf numFmtId="2" fontId="6" fillId="36" borderId="0" xfId="0" applyNumberFormat="1" applyFont="1" applyFill="1" applyBorder="1" applyAlignment="1">
      <alignment horizontal="right"/>
    </xf>
    <xf numFmtId="0" fontId="96" fillId="36" borderId="0" xfId="0" applyFont="1" applyFill="1" applyAlignment="1">
      <alignment/>
    </xf>
    <xf numFmtId="2" fontId="17" fillId="36" borderId="0" xfId="68" applyNumberFormat="1" applyFont="1" applyFill="1" applyBorder="1">
      <alignment/>
      <protection/>
    </xf>
    <xf numFmtId="0" fontId="4" fillId="36" borderId="40" xfId="0" applyFont="1" applyFill="1" applyBorder="1" applyAlignment="1">
      <alignment vertical="center"/>
    </xf>
    <xf numFmtId="0" fontId="4" fillId="36" borderId="47" xfId="0" applyFont="1" applyFill="1" applyBorder="1" applyAlignment="1">
      <alignment vertical="center"/>
    </xf>
    <xf numFmtId="0" fontId="4" fillId="36" borderId="48" xfId="0" applyFont="1" applyFill="1" applyBorder="1" applyAlignment="1">
      <alignment vertical="center"/>
    </xf>
    <xf numFmtId="0" fontId="6" fillId="36" borderId="28" xfId="0" applyFont="1" applyFill="1" applyBorder="1" applyAlignment="1">
      <alignment horizontal="center" vertical="center"/>
    </xf>
    <xf numFmtId="9" fontId="6" fillId="36" borderId="28" xfId="71" applyFont="1" applyFill="1" applyBorder="1" applyAlignment="1">
      <alignment vertical="center"/>
    </xf>
    <xf numFmtId="0" fontId="6" fillId="36" borderId="28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9" fontId="6" fillId="36" borderId="0" xfId="71" applyFont="1" applyFill="1" applyBorder="1" applyAlignment="1">
      <alignment vertical="center"/>
    </xf>
    <xf numFmtId="0" fontId="4" fillId="36" borderId="46" xfId="0" applyFont="1" applyFill="1" applyBorder="1" applyAlignment="1">
      <alignment vertical="center"/>
    </xf>
    <xf numFmtId="0" fontId="4" fillId="36" borderId="49" xfId="0" applyFont="1" applyFill="1" applyBorder="1" applyAlignment="1">
      <alignment vertical="center"/>
    </xf>
    <xf numFmtId="0" fontId="4" fillId="36" borderId="50" xfId="0" applyFont="1" applyFill="1" applyBorder="1" applyAlignment="1">
      <alignment vertical="center"/>
    </xf>
    <xf numFmtId="0" fontId="6" fillId="36" borderId="44" xfId="0" applyFont="1" applyFill="1" applyBorder="1" applyAlignment="1">
      <alignment horizontal="center" vertical="center"/>
    </xf>
    <xf numFmtId="9" fontId="6" fillId="36" borderId="44" xfId="71" applyFont="1" applyFill="1" applyBorder="1" applyAlignment="1">
      <alignment vertical="center"/>
    </xf>
    <xf numFmtId="0" fontId="6" fillId="36" borderId="44" xfId="0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9" fontId="4" fillId="36" borderId="32" xfId="7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/>
    </xf>
    <xf numFmtId="0" fontId="100" fillId="0" borderId="0" xfId="0" applyFont="1" applyAlignment="1">
      <alignment/>
    </xf>
    <xf numFmtId="0" fontId="6" fillId="36" borderId="14" xfId="0" applyFont="1" applyFill="1" applyBorder="1" applyAlignment="1">
      <alignment horizontal="center" vertical="top" wrapText="1"/>
    </xf>
    <xf numFmtId="1" fontId="17" fillId="36" borderId="0" xfId="68" applyNumberFormat="1" applyFont="1" applyFill="1" applyBorder="1" applyAlignment="1">
      <alignment horizontal="right"/>
      <protection/>
    </xf>
    <xf numFmtId="1" fontId="17" fillId="36" borderId="0" xfId="68" applyNumberFormat="1" applyFont="1" applyFill="1" applyBorder="1">
      <alignment/>
      <protection/>
    </xf>
    <xf numFmtId="9" fontId="17" fillId="36" borderId="0" xfId="71" applyFont="1" applyFill="1" applyBorder="1" applyAlignment="1">
      <alignment/>
    </xf>
    <xf numFmtId="1" fontId="4" fillId="36" borderId="0" xfId="71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wrapText="1"/>
    </xf>
    <xf numFmtId="1" fontId="6" fillId="36" borderId="14" xfId="0" applyNumberFormat="1" applyFont="1" applyFill="1" applyBorder="1" applyAlignment="1">
      <alignment horizontal="center" wrapText="1"/>
    </xf>
    <xf numFmtId="1" fontId="4" fillId="36" borderId="0" xfId="0" applyNumberFormat="1" applyFont="1" applyFill="1" applyBorder="1" applyAlignment="1">
      <alignment wrapText="1"/>
    </xf>
    <xf numFmtId="9" fontId="4" fillId="36" borderId="0" xfId="71" applyFont="1" applyFill="1" applyBorder="1" applyAlignment="1">
      <alignment wrapText="1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9" fontId="12" fillId="0" borderId="0" xfId="7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/>
    </xf>
    <xf numFmtId="9" fontId="4" fillId="0" borderId="10" xfId="71" applyFont="1" applyFill="1" applyBorder="1" applyAlignment="1">
      <alignment horizontal="center" vertical="center"/>
    </xf>
    <xf numFmtId="9" fontId="4" fillId="0" borderId="12" xfId="7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10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6" fillId="0" borderId="0" xfId="71" applyNumberFormat="1" applyFont="1" applyFill="1" applyBorder="1" applyAlignment="1">
      <alignment/>
    </xf>
    <xf numFmtId="9" fontId="6" fillId="0" borderId="0" xfId="7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9" fontId="4" fillId="0" borderId="10" xfId="71" applyFont="1" applyFill="1" applyBorder="1" applyAlignment="1">
      <alignment vertical="center"/>
    </xf>
    <xf numFmtId="9" fontId="4" fillId="0" borderId="13" xfId="7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 horizontal="center"/>
    </xf>
    <xf numFmtId="9" fontId="4" fillId="36" borderId="0" xfId="7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/>
    </xf>
    <xf numFmtId="2" fontId="4" fillId="36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4" fillId="10" borderId="0" xfId="0" applyNumberFormat="1" applyFont="1" applyFill="1" applyBorder="1" applyAlignment="1">
      <alignment horizontal="center" vertical="center"/>
    </xf>
    <xf numFmtId="9" fontId="4" fillId="10" borderId="0" xfId="71" applyFont="1" applyFill="1" applyBorder="1" applyAlignment="1">
      <alignment/>
    </xf>
    <xf numFmtId="2" fontId="31" fillId="0" borderId="12" xfId="62" applyNumberFormat="1" applyFont="1" applyBorder="1" applyAlignment="1">
      <alignment horizontal="center"/>
      <protection/>
    </xf>
    <xf numFmtId="2" fontId="91" fillId="0" borderId="12" xfId="71" applyNumberFormat="1" applyFont="1" applyFill="1" applyBorder="1" applyAlignment="1">
      <alignment horizontal="right" vertical="center" wrapText="1"/>
    </xf>
    <xf numFmtId="2" fontId="101" fillId="0" borderId="12" xfId="71" applyNumberFormat="1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9" fontId="4" fillId="36" borderId="11" xfId="71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2" fontId="4" fillId="36" borderId="17" xfId="68" applyNumberFormat="1" applyFont="1" applyFill="1" applyBorder="1" applyAlignment="1">
      <alignment horizontal="center"/>
      <protection/>
    </xf>
    <xf numFmtId="2" fontId="4" fillId="36" borderId="10" xfId="63" applyNumberFormat="1" applyFont="1" applyFill="1" applyBorder="1" applyAlignment="1">
      <alignment horizontal="center"/>
      <protection/>
    </xf>
    <xf numFmtId="2" fontId="4" fillId="36" borderId="10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/>
    </xf>
    <xf numFmtId="9" fontId="4" fillId="0" borderId="39" xfId="71" applyFont="1" applyFill="1" applyBorder="1" applyAlignment="1">
      <alignment/>
    </xf>
    <xf numFmtId="0" fontId="4" fillId="0" borderId="41" xfId="0" applyFont="1" applyFill="1" applyBorder="1" applyAlignment="1">
      <alignment horizontal="center" wrapText="1"/>
    </xf>
    <xf numFmtId="1" fontId="4" fillId="0" borderId="42" xfId="0" applyNumberFormat="1" applyFont="1" applyFill="1" applyBorder="1" applyAlignment="1">
      <alignment/>
    </xf>
    <xf numFmtId="1" fontId="6" fillId="0" borderId="42" xfId="0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/>
    </xf>
    <xf numFmtId="0" fontId="28" fillId="0" borderId="12" xfId="64" applyFont="1" applyBorder="1" applyAlignment="1">
      <alignment horizontal="left"/>
      <protection/>
    </xf>
    <xf numFmtId="0" fontId="28" fillId="0" borderId="53" xfId="64" applyFont="1" applyFill="1" applyBorder="1" applyAlignment="1">
      <alignment horizontal="left"/>
      <protection/>
    </xf>
    <xf numFmtId="0" fontId="28" fillId="36" borderId="12" xfId="64" applyFont="1" applyFill="1" applyBorder="1" applyAlignment="1">
      <alignment horizontal="left"/>
      <protection/>
    </xf>
    <xf numFmtId="0" fontId="31" fillId="0" borderId="12" xfId="0" applyFont="1" applyBorder="1" applyAlignment="1">
      <alignment/>
    </xf>
    <xf numFmtId="1" fontId="103" fillId="0" borderId="12" xfId="71" applyNumberFormat="1" applyFont="1" applyBorder="1" applyAlignment="1">
      <alignment/>
    </xf>
    <xf numFmtId="0" fontId="103" fillId="0" borderId="12" xfId="0" applyFont="1" applyBorder="1" applyAlignment="1">
      <alignment horizontal="center"/>
    </xf>
    <xf numFmtId="1" fontId="103" fillId="0" borderId="12" xfId="71" applyNumberFormat="1" applyFont="1" applyBorder="1" applyAlignment="1">
      <alignment horizontal="center"/>
    </xf>
    <xf numFmtId="1" fontId="103" fillId="0" borderId="10" xfId="0" applyNumberFormat="1" applyFont="1" applyBorder="1" applyAlignment="1">
      <alignment horizontal="right"/>
    </xf>
    <xf numFmtId="1" fontId="103" fillId="0" borderId="20" xfId="0" applyNumberFormat="1" applyFont="1" applyBorder="1" applyAlignment="1">
      <alignment horizontal="right"/>
    </xf>
    <xf numFmtId="1" fontId="103" fillId="34" borderId="12" xfId="71" applyNumberFormat="1" applyFont="1" applyFill="1" applyBorder="1" applyAlignment="1">
      <alignment/>
    </xf>
    <xf numFmtId="1" fontId="103" fillId="0" borderId="12" xfId="0" applyNumberFormat="1" applyFont="1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1" fontId="31" fillId="0" borderId="29" xfId="62" applyNumberFormat="1" applyFont="1" applyFill="1" applyBorder="1" applyAlignment="1">
      <alignment horizontal="center"/>
      <protection/>
    </xf>
    <xf numFmtId="0" fontId="6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/>
    </xf>
    <xf numFmtId="1" fontId="4" fillId="0" borderId="42" xfId="0" applyNumberFormat="1" applyFont="1" applyFill="1" applyBorder="1" applyAlignment="1">
      <alignment horizontal="center"/>
    </xf>
    <xf numFmtId="1" fontId="4" fillId="0" borderId="54" xfId="71" applyNumberFormat="1" applyFont="1" applyFill="1" applyBorder="1" applyAlignment="1">
      <alignment horizontal="right"/>
    </xf>
    <xf numFmtId="9" fontId="4" fillId="0" borderId="52" xfId="7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" fontId="31" fillId="0" borderId="0" xfId="62" applyNumberFormat="1" applyFont="1" applyBorder="1" applyAlignment="1">
      <alignment horizontal="right"/>
      <protection/>
    </xf>
    <xf numFmtId="1" fontId="30" fillId="0" borderId="0" xfId="62" applyNumberFormat="1" applyFont="1" applyBorder="1" applyAlignment="1">
      <alignment horizontal="center" vertical="center"/>
      <protection/>
    </xf>
    <xf numFmtId="2" fontId="96" fillId="0" borderId="0" xfId="71" applyNumberFormat="1" applyFont="1" applyBorder="1" applyAlignment="1">
      <alignment horizontal="center"/>
    </xf>
    <xf numFmtId="2" fontId="96" fillId="0" borderId="0" xfId="71" applyNumberFormat="1" applyFont="1" applyBorder="1" applyAlignment="1">
      <alignment/>
    </xf>
    <xf numFmtId="2" fontId="4" fillId="0" borderId="0" xfId="71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0" fillId="0" borderId="0" xfId="62" applyNumberFormat="1" applyFont="1" applyBorder="1" applyAlignment="1">
      <alignment horizontal="right"/>
      <protection/>
    </xf>
    <xf numFmtId="2" fontId="6" fillId="34" borderId="0" xfId="71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90" fillId="0" borderId="0" xfId="0" applyNumberFormat="1" applyFont="1" applyBorder="1" applyAlignment="1">
      <alignment/>
    </xf>
    <xf numFmtId="2" fontId="104" fillId="0" borderId="0" xfId="0" applyNumberFormat="1" applyFont="1" applyBorder="1" applyAlignment="1">
      <alignment/>
    </xf>
    <xf numFmtId="1" fontId="104" fillId="0" borderId="0" xfId="0" applyNumberFormat="1" applyFont="1" applyBorder="1" applyAlignment="1">
      <alignment/>
    </xf>
    <xf numFmtId="1" fontId="6" fillId="0" borderId="12" xfId="61" applyNumberFormat="1" applyFont="1" applyBorder="1">
      <alignment/>
      <protection/>
    </xf>
    <xf numFmtId="1" fontId="103" fillId="0" borderId="12" xfId="0" applyNumberFormat="1" applyFont="1" applyBorder="1" applyAlignment="1">
      <alignment horizontal="right"/>
    </xf>
    <xf numFmtId="0" fontId="31" fillId="0" borderId="0" xfId="62" applyFont="1" applyBorder="1" applyAlignment="1">
      <alignment horizontal="right"/>
      <protection/>
    </xf>
    <xf numFmtId="0" fontId="30" fillId="0" borderId="0" xfId="62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61" applyFont="1" applyBorder="1">
      <alignment/>
      <protection/>
    </xf>
    <xf numFmtId="0" fontId="90" fillId="0" borderId="0" xfId="0" applyFont="1" applyBorder="1" applyAlignment="1">
      <alignment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vertical="top"/>
      <protection/>
    </xf>
    <xf numFmtId="0" fontId="4" fillId="0" borderId="0" xfId="0" applyFont="1" applyBorder="1" applyAlignment="1">
      <alignment horizontal="right"/>
    </xf>
    <xf numFmtId="0" fontId="90" fillId="0" borderId="0" xfId="0" applyFont="1" applyBorder="1" applyAlignment="1">
      <alignment horizontal="right"/>
    </xf>
    <xf numFmtId="0" fontId="101" fillId="36" borderId="32" xfId="0" applyFont="1" applyFill="1" applyBorder="1" applyAlignment="1">
      <alignment horizontal="center" vertical="center" wrapText="1"/>
    </xf>
    <xf numFmtId="2" fontId="101" fillId="36" borderId="10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wrapText="1"/>
    </xf>
    <xf numFmtId="190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5" fillId="0" borderId="12" xfId="0" applyNumberFormat="1" applyFont="1" applyBorder="1" applyAlignment="1">
      <alignment/>
    </xf>
    <xf numFmtId="2" fontId="105" fillId="0" borderId="12" xfId="0" applyNumberFormat="1" applyFont="1" applyFill="1" applyBorder="1" applyAlignment="1">
      <alignment/>
    </xf>
    <xf numFmtId="2" fontId="105" fillId="0" borderId="12" xfId="63" applyNumberFormat="1" applyFont="1" applyBorder="1" applyAlignment="1">
      <alignment horizontal="center" vertical="center"/>
      <protection/>
    </xf>
    <xf numFmtId="2" fontId="105" fillId="0" borderId="12" xfId="63" applyNumberFormat="1" applyFont="1" applyFill="1" applyBorder="1" applyAlignment="1">
      <alignment horizontal="center" vertical="center"/>
      <protection/>
    </xf>
    <xf numFmtId="0" fontId="101" fillId="0" borderId="12" xfId="0" applyFont="1" applyBorder="1" applyAlignment="1">
      <alignment wrapText="1"/>
    </xf>
    <xf numFmtId="0" fontId="6" fillId="36" borderId="43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2" fontId="101" fillId="0" borderId="42" xfId="0" applyNumberFormat="1" applyFont="1" applyFill="1" applyBorder="1" applyAlignment="1">
      <alignment wrapText="1"/>
    </xf>
    <xf numFmtId="9" fontId="4" fillId="36" borderId="52" xfId="71" applyFont="1" applyFill="1" applyBorder="1" applyAlignment="1">
      <alignment horizontal="center" wrapText="1"/>
    </xf>
    <xf numFmtId="0" fontId="6" fillId="36" borderId="41" xfId="0" applyFont="1" applyFill="1" applyBorder="1" applyAlignment="1" quotePrefix="1">
      <alignment horizontal="center"/>
    </xf>
    <xf numFmtId="0" fontId="6" fillId="36" borderId="43" xfId="0" applyFont="1" applyFill="1" applyBorder="1" applyAlignment="1">
      <alignment horizontal="center" vertical="center"/>
    </xf>
    <xf numFmtId="9" fontId="6" fillId="36" borderId="45" xfId="71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9" fontId="4" fillId="36" borderId="52" xfId="71" applyFont="1" applyFill="1" applyBorder="1" applyAlignment="1">
      <alignment horizontal="center" vertical="center" wrapText="1"/>
    </xf>
    <xf numFmtId="0" fontId="6" fillId="36" borderId="41" xfId="0" applyFont="1" applyFill="1" applyBorder="1" applyAlignment="1" quotePrefix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9" fontId="4" fillId="36" borderId="52" xfId="71" applyFont="1" applyFill="1" applyBorder="1" applyAlignment="1">
      <alignment horizontal="center" vertical="center"/>
    </xf>
    <xf numFmtId="9" fontId="6" fillId="36" borderId="46" xfId="71" applyFont="1" applyFill="1" applyBorder="1" applyAlignment="1">
      <alignment horizontal="center"/>
    </xf>
    <xf numFmtId="2" fontId="101" fillId="0" borderId="42" xfId="0" applyNumberFormat="1" applyFont="1" applyFill="1" applyBorder="1" applyAlignment="1">
      <alignment horizontal="center" vertical="center" wrapText="1"/>
    </xf>
    <xf numFmtId="9" fontId="4" fillId="36" borderId="42" xfId="71" applyFont="1" applyFill="1" applyBorder="1" applyAlignment="1">
      <alignment horizontal="center" vertical="center" wrapText="1"/>
    </xf>
    <xf numFmtId="2" fontId="4" fillId="36" borderId="52" xfId="0" applyNumberFormat="1" applyFont="1" applyFill="1" applyBorder="1" applyAlignment="1">
      <alignment horizontal="center" vertical="center" wrapText="1"/>
    </xf>
    <xf numFmtId="0" fontId="31" fillId="0" borderId="12" xfId="64" applyFont="1" applyBorder="1" applyAlignment="1">
      <alignment horizontal="left"/>
      <protection/>
    </xf>
    <xf numFmtId="0" fontId="31" fillId="0" borderId="44" xfId="64" applyFont="1" applyBorder="1" applyAlignment="1">
      <alignment horizontal="left"/>
      <protection/>
    </xf>
    <xf numFmtId="0" fontId="4" fillId="36" borderId="52" xfId="0" applyFont="1" applyFill="1" applyBorder="1" applyAlignment="1">
      <alignment horizontal="center" vertical="center" wrapText="1"/>
    </xf>
    <xf numFmtId="2" fontId="4" fillId="0" borderId="0" xfId="71" applyNumberFormat="1" applyFont="1" applyBorder="1" applyAlignment="1">
      <alignment wrapText="1"/>
    </xf>
    <xf numFmtId="2" fontId="4" fillId="0" borderId="0" xfId="71" applyNumberFormat="1" applyFont="1" applyBorder="1" applyAlignment="1">
      <alignment/>
    </xf>
    <xf numFmtId="0" fontId="106" fillId="33" borderId="0" xfId="0" applyFont="1" applyFill="1" applyBorder="1" applyAlignment="1">
      <alignment horizontal="center" wrapText="1"/>
    </xf>
    <xf numFmtId="0" fontId="107" fillId="22" borderId="0" xfId="61" applyFont="1" applyFill="1" applyBorder="1" applyAlignment="1">
      <alignment vertical="top"/>
      <protection/>
    </xf>
    <xf numFmtId="0" fontId="107" fillId="22" borderId="0" xfId="61" applyFont="1" applyFill="1" applyBorder="1">
      <alignment/>
      <protection/>
    </xf>
    <xf numFmtId="0" fontId="107" fillId="0" borderId="0" xfId="0" applyFont="1" applyBorder="1" applyAlignment="1">
      <alignment/>
    </xf>
    <xf numFmtId="2" fontId="30" fillId="0" borderId="0" xfId="62" applyNumberFormat="1" applyFont="1" applyBorder="1" applyAlignment="1">
      <alignment horizontal="center" vertical="center"/>
      <protection/>
    </xf>
    <xf numFmtId="0" fontId="101" fillId="33" borderId="12" xfId="0" applyFont="1" applyFill="1" applyBorder="1" applyAlignment="1">
      <alignment horizontal="center" wrapText="1"/>
    </xf>
    <xf numFmtId="2" fontId="105" fillId="34" borderId="12" xfId="63" applyNumberFormat="1" applyFont="1" applyFill="1" applyBorder="1" applyAlignment="1">
      <alignment horizontal="center" vertical="center"/>
      <protection/>
    </xf>
    <xf numFmtId="0" fontId="91" fillId="36" borderId="0" xfId="61" applyFont="1" applyFill="1" applyBorder="1" applyAlignment="1">
      <alignment vertical="top"/>
      <protection/>
    </xf>
    <xf numFmtId="0" fontId="91" fillId="36" borderId="0" xfId="61" applyFont="1" applyFill="1" applyBorder="1">
      <alignment/>
      <protection/>
    </xf>
    <xf numFmtId="2" fontId="101" fillId="0" borderId="12" xfId="63" applyNumberFormat="1" applyFont="1" applyBorder="1" applyAlignment="1">
      <alignment horizontal="center" wrapText="1"/>
      <protection/>
    </xf>
    <xf numFmtId="2" fontId="101" fillId="34" borderId="12" xfId="63" applyNumberFormat="1" applyFont="1" applyFill="1" applyBorder="1" applyAlignment="1">
      <alignment horizontal="center" vertical="center" wrapText="1"/>
      <protection/>
    </xf>
    <xf numFmtId="2" fontId="105" fillId="0" borderId="12" xfId="71" applyNumberFormat="1" applyFont="1" applyBorder="1" applyAlignment="1">
      <alignment horizontal="center"/>
    </xf>
    <xf numFmtId="2" fontId="105" fillId="0" borderId="12" xfId="0" applyNumberFormat="1" applyFont="1" applyFill="1" applyBorder="1" applyAlignment="1">
      <alignment horizontal="center"/>
    </xf>
    <xf numFmtId="2" fontId="101" fillId="0" borderId="12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05" fillId="38" borderId="12" xfId="0" applyNumberFormat="1" applyFont="1" applyFill="1" applyBorder="1" applyAlignment="1">
      <alignment horizontal="center"/>
    </xf>
    <xf numFmtId="2" fontId="105" fillId="0" borderId="12" xfId="0" applyNumberFormat="1" applyFont="1" applyBorder="1" applyAlignment="1">
      <alignment horizontal="center"/>
    </xf>
    <xf numFmtId="2" fontId="105" fillId="0" borderId="12" xfId="68" applyNumberFormat="1" applyFont="1" applyBorder="1" applyAlignment="1">
      <alignment horizontal="center"/>
      <protection/>
    </xf>
    <xf numFmtId="2" fontId="91" fillId="0" borderId="12" xfId="63" applyNumberFormat="1" applyFont="1" applyBorder="1" applyAlignment="1">
      <alignment horizontal="center"/>
      <protection/>
    </xf>
    <xf numFmtId="2" fontId="91" fillId="34" borderId="12" xfId="63" applyNumberFormat="1" applyFont="1" applyFill="1" applyBorder="1" applyAlignment="1">
      <alignment horizontal="center" vertical="center"/>
      <protection/>
    </xf>
    <xf numFmtId="2" fontId="108" fillId="0" borderId="12" xfId="62" applyNumberFormat="1" applyFont="1" applyBorder="1" applyAlignment="1">
      <alignment horizontal="center" vertical="center"/>
      <protection/>
    </xf>
    <xf numFmtId="2" fontId="91" fillId="0" borderId="12" xfId="0" applyNumberFormat="1" applyFont="1" applyBorder="1" applyAlignment="1">
      <alignment horizontal="center"/>
    </xf>
    <xf numFmtId="0" fontId="101" fillId="0" borderId="12" xfId="0" applyFont="1" applyBorder="1" applyAlignment="1">
      <alignment horizontal="center" vertical="center" wrapText="1"/>
    </xf>
    <xf numFmtId="0" fontId="108" fillId="0" borderId="12" xfId="62" applyFont="1" applyBorder="1" applyAlignment="1">
      <alignment horizontal="center"/>
      <protection/>
    </xf>
    <xf numFmtId="2" fontId="108" fillId="0" borderId="12" xfId="62" applyNumberFormat="1" applyFont="1" applyBorder="1" applyAlignment="1">
      <alignment horizontal="center"/>
      <protection/>
    </xf>
    <xf numFmtId="0" fontId="31" fillId="0" borderId="12" xfId="62" applyFont="1" applyBorder="1" applyAlignment="1">
      <alignment horizontal="center"/>
      <protection/>
    </xf>
    <xf numFmtId="0" fontId="101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71" applyNumberFormat="1" applyFont="1" applyFill="1" applyBorder="1" applyAlignment="1">
      <alignment horizontal="center" vertical="center"/>
    </xf>
    <xf numFmtId="9" fontId="6" fillId="0" borderId="10" xfId="7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9" fontId="6" fillId="0" borderId="55" xfId="7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9" fontId="6" fillId="0" borderId="0" xfId="7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9" fontId="4" fillId="0" borderId="10" xfId="7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 vertical="center"/>
    </xf>
    <xf numFmtId="9" fontId="4" fillId="35" borderId="0" xfId="7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9" fontId="4" fillId="0" borderId="0" xfId="71" applyFont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9" fontId="6" fillId="0" borderId="44" xfId="7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" fontId="4" fillId="0" borderId="42" xfId="71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91" fillId="0" borderId="46" xfId="61" applyFont="1" applyFill="1" applyBorder="1">
      <alignment/>
      <protection/>
    </xf>
    <xf numFmtId="1" fontId="6" fillId="0" borderId="44" xfId="71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wrapText="1"/>
    </xf>
    <xf numFmtId="0" fontId="6" fillId="0" borderId="44" xfId="71" applyNumberFormat="1" applyFont="1" applyFill="1" applyBorder="1" applyAlignment="1">
      <alignment horizontal="center" wrapText="1"/>
    </xf>
    <xf numFmtId="9" fontId="6" fillId="0" borderId="45" xfId="71" applyFont="1" applyFill="1" applyBorder="1" applyAlignment="1">
      <alignment horizontal="center" wrapText="1"/>
    </xf>
    <xf numFmtId="1" fontId="4" fillId="0" borderId="42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center"/>
    </xf>
    <xf numFmtId="1" fontId="6" fillId="0" borderId="56" xfId="71" applyNumberFormat="1" applyFont="1" applyFill="1" applyBorder="1" applyAlignment="1">
      <alignment horizontal="right"/>
    </xf>
    <xf numFmtId="9" fontId="6" fillId="0" borderId="45" xfId="71" applyFont="1" applyFill="1" applyBorder="1" applyAlignment="1">
      <alignment horizontal="right"/>
    </xf>
    <xf numFmtId="1" fontId="31" fillId="0" borderId="50" xfId="62" applyNumberFormat="1" applyFont="1" applyFill="1" applyBorder="1" applyAlignment="1">
      <alignment horizontal="right"/>
      <protection/>
    </xf>
    <xf numFmtId="9" fontId="4" fillId="0" borderId="52" xfId="7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left" vertical="top" wrapText="1"/>
    </xf>
    <xf numFmtId="0" fontId="6" fillId="36" borderId="42" xfId="0" applyFont="1" applyFill="1" applyBorder="1" applyAlignment="1">
      <alignment/>
    </xf>
    <xf numFmtId="0" fontId="4" fillId="36" borderId="41" xfId="0" applyFont="1" applyFill="1" applyBorder="1" applyAlignment="1">
      <alignment horizontal="center" vertical="top" wrapText="1"/>
    </xf>
    <xf numFmtId="0" fontId="4" fillId="36" borderId="42" xfId="0" applyFont="1" applyFill="1" applyBorder="1" applyAlignment="1">
      <alignment horizontal="center" vertical="top" wrapText="1"/>
    </xf>
    <xf numFmtId="9" fontId="4" fillId="36" borderId="42" xfId="71" applyFont="1" applyFill="1" applyBorder="1" applyAlignment="1">
      <alignment horizontal="center" vertical="top" wrapText="1"/>
    </xf>
    <xf numFmtId="0" fontId="4" fillId="36" borderId="52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1" fontId="6" fillId="36" borderId="43" xfId="0" applyNumberFormat="1" applyFont="1" applyFill="1" applyBorder="1" applyAlignment="1">
      <alignment horizontal="center" wrapText="1"/>
    </xf>
    <xf numFmtId="2" fontId="101" fillId="0" borderId="42" xfId="71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2" fontId="101" fillId="0" borderId="42" xfId="0" applyNumberFormat="1" applyFont="1" applyFill="1" applyBorder="1" applyAlignment="1">
      <alignment horizontal="center" wrapText="1"/>
    </xf>
    <xf numFmtId="2" fontId="91" fillId="0" borderId="15" xfId="71" applyNumberFormat="1" applyFont="1" applyFill="1" applyBorder="1" applyAlignment="1">
      <alignment horizontal="right" vertical="center" wrapText="1"/>
    </xf>
    <xf numFmtId="2" fontId="101" fillId="0" borderId="10" xfId="71" applyNumberFormat="1" applyFont="1" applyFill="1" applyBorder="1" applyAlignment="1">
      <alignment horizontal="left" vertical="center" wrapText="1"/>
    </xf>
    <xf numFmtId="2" fontId="91" fillId="0" borderId="10" xfId="71" applyNumberFormat="1" applyFont="1" applyFill="1" applyBorder="1" applyAlignment="1">
      <alignment horizontal="right" vertical="center" wrapText="1"/>
    </xf>
    <xf numFmtId="2" fontId="91" fillId="0" borderId="13" xfId="71" applyNumberFormat="1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9" fontId="4" fillId="0" borderId="44" xfId="7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109" fillId="0" borderId="12" xfId="0" applyNumberFormat="1" applyFont="1" applyFill="1" applyBorder="1" applyAlignment="1">
      <alignment horizontal="center" vertical="top" wrapText="1"/>
    </xf>
    <xf numFmtId="2" fontId="10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right"/>
    </xf>
    <xf numFmtId="0" fontId="20" fillId="37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9" fontId="6" fillId="0" borderId="58" xfId="7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9" fontId="4" fillId="0" borderId="0" xfId="71" applyFont="1" applyFill="1" applyBorder="1" applyAlignment="1">
      <alignment horizontal="center" wrapText="1"/>
    </xf>
    <xf numFmtId="0" fontId="91" fillId="0" borderId="0" xfId="61" applyFont="1" applyFill="1" applyBorder="1" applyAlignment="1">
      <alignment horizontal="center" vertical="center"/>
      <protection/>
    </xf>
    <xf numFmtId="2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9" fontId="4" fillId="0" borderId="0" xfId="71" applyNumberFormat="1" applyFont="1" applyFill="1" applyBorder="1" applyAlignment="1">
      <alignment horizontal="center"/>
    </xf>
    <xf numFmtId="0" fontId="31" fillId="0" borderId="44" xfId="62" applyFont="1" applyFill="1" applyBorder="1" applyAlignment="1">
      <alignment horizontal="right"/>
      <protection/>
    </xf>
    <xf numFmtId="1" fontId="31" fillId="0" borderId="12" xfId="62" applyNumberFormat="1" applyFont="1" applyFill="1" applyBorder="1" applyAlignment="1">
      <alignment horizontal="center"/>
      <protection/>
    </xf>
    <xf numFmtId="1" fontId="31" fillId="0" borderId="44" xfId="62" applyNumberFormat="1" applyFont="1" applyFill="1" applyBorder="1" applyAlignment="1">
      <alignment horizontal="center" vertical="center"/>
      <protection/>
    </xf>
    <xf numFmtId="9" fontId="6" fillId="0" borderId="59" xfId="71" applyFont="1" applyFill="1" applyBorder="1" applyAlignment="1">
      <alignment horizontal="center"/>
    </xf>
    <xf numFmtId="9" fontId="6" fillId="0" borderId="60" xfId="71" applyFont="1" applyFill="1" applyBorder="1" applyAlignment="1">
      <alignment horizontal="center"/>
    </xf>
    <xf numFmtId="9" fontId="4" fillId="0" borderId="61" xfId="7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/>
    </xf>
    <xf numFmtId="2" fontId="4" fillId="36" borderId="0" xfId="0" applyNumberFormat="1" applyFont="1" applyFill="1" applyAlignment="1">
      <alignment/>
    </xf>
    <xf numFmtId="9" fontId="91" fillId="36" borderId="12" xfId="71" applyFont="1" applyFill="1" applyBorder="1" applyAlignment="1">
      <alignment horizontal="center" vertical="top"/>
    </xf>
    <xf numFmtId="1" fontId="6" fillId="36" borderId="15" xfId="71" applyNumberFormat="1" applyFont="1" applyFill="1" applyBorder="1" applyAlignment="1">
      <alignment horizontal="center" vertical="center"/>
    </xf>
    <xf numFmtId="9" fontId="101" fillId="36" borderId="10" xfId="71" applyFont="1" applyFill="1" applyBorder="1" applyAlignment="1">
      <alignment horizontal="center" vertical="top"/>
    </xf>
    <xf numFmtId="1" fontId="6" fillId="36" borderId="13" xfId="71" applyNumberFormat="1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91" fillId="0" borderId="0" xfId="61" applyFont="1" applyFill="1" applyBorder="1">
      <alignment/>
      <protection/>
    </xf>
    <xf numFmtId="1" fontId="31" fillId="0" borderId="0" xfId="62" applyNumberFormat="1" applyFont="1" applyFill="1" applyBorder="1" applyAlignment="1">
      <alignment horizontal="right" vertical="center" wrapText="1"/>
      <protection/>
    </xf>
    <xf numFmtId="1" fontId="31" fillId="0" borderId="0" xfId="62" applyNumberFormat="1" applyFont="1" applyFill="1" applyBorder="1" applyAlignment="1">
      <alignment horizontal="right" vertical="center"/>
      <protection/>
    </xf>
    <xf numFmtId="1" fontId="6" fillId="0" borderId="0" xfId="71" applyNumberFormat="1" applyFont="1" applyFill="1" applyBorder="1" applyAlignment="1">
      <alignment horizontal="right"/>
    </xf>
    <xf numFmtId="9" fontId="6" fillId="0" borderId="0" xfId="71" applyFont="1" applyFill="1" applyBorder="1" applyAlignment="1">
      <alignment horizontal="right"/>
    </xf>
    <xf numFmtId="2" fontId="108" fillId="36" borderId="12" xfId="0" applyNumberFormat="1" applyFont="1" applyFill="1" applyBorder="1" applyAlignment="1">
      <alignment horizontal="center" vertical="center"/>
    </xf>
    <xf numFmtId="2" fontId="31" fillId="36" borderId="12" xfId="0" applyNumberFormat="1" applyFont="1" applyFill="1" applyBorder="1" applyAlignment="1">
      <alignment horizontal="center" vertical="center"/>
    </xf>
    <xf numFmtId="2" fontId="108" fillId="36" borderId="12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 quotePrefix="1">
      <alignment horizontal="center"/>
    </xf>
    <xf numFmtId="2" fontId="4" fillId="0" borderId="58" xfId="0" applyNumberFormat="1" applyFont="1" applyFill="1" applyBorder="1" applyAlignment="1">
      <alignment horizontal="center" vertical="center"/>
    </xf>
    <xf numFmtId="9" fontId="4" fillId="0" borderId="62" xfId="7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3" fillId="0" borderId="11" xfId="71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101" fillId="0" borderId="31" xfId="0" applyNumberFormat="1" applyFont="1" applyFill="1" applyBorder="1" applyAlignment="1">
      <alignment horizontal="center" vertical="center"/>
    </xf>
    <xf numFmtId="2" fontId="101" fillId="0" borderId="11" xfId="0" applyNumberFormat="1" applyFont="1" applyFill="1" applyBorder="1" applyAlignment="1">
      <alignment horizontal="center" vertical="center"/>
    </xf>
    <xf numFmtId="2" fontId="101" fillId="0" borderId="17" xfId="0" applyNumberFormat="1" applyFont="1" applyFill="1" applyBorder="1" applyAlignment="1">
      <alignment horizontal="center"/>
    </xf>
    <xf numFmtId="1" fontId="101" fillId="0" borderId="12" xfId="0" applyNumberFormat="1" applyFont="1" applyFill="1" applyBorder="1" applyAlignment="1">
      <alignment/>
    </xf>
    <xf numFmtId="1" fontId="31" fillId="0" borderId="12" xfId="62" applyNumberFormat="1" applyFont="1" applyFill="1" applyBorder="1" applyAlignment="1">
      <alignment horizontal="center" vertical="center"/>
      <protection/>
    </xf>
    <xf numFmtId="1" fontId="31" fillId="0" borderId="29" xfId="62" applyNumberFormat="1" applyFont="1" applyFill="1" applyBorder="1" applyAlignment="1">
      <alignment horizontal="center" vertical="center"/>
      <protection/>
    </xf>
    <xf numFmtId="2" fontId="13" fillId="36" borderId="13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2" fontId="97" fillId="36" borderId="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 wrapText="1"/>
    </xf>
    <xf numFmtId="2" fontId="13" fillId="36" borderId="12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/>
    </xf>
    <xf numFmtId="2" fontId="91" fillId="36" borderId="10" xfId="71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71" applyNumberFormat="1" applyFont="1" applyFill="1" applyBorder="1" applyAlignment="1">
      <alignment horizontal="center" vertical="center"/>
    </xf>
    <xf numFmtId="9" fontId="4" fillId="36" borderId="10" xfId="71" applyFont="1" applyFill="1" applyBorder="1" applyAlignment="1">
      <alignment horizontal="center" vertical="center"/>
    </xf>
    <xf numFmtId="2" fontId="4" fillId="36" borderId="55" xfId="0" applyNumberFormat="1" applyFont="1" applyFill="1" applyBorder="1" applyAlignment="1">
      <alignment horizontal="center" vertical="center"/>
    </xf>
    <xf numFmtId="0" fontId="108" fillId="36" borderId="12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1" fontId="108" fillId="36" borderId="12" xfId="0" applyNumberFormat="1" applyFont="1" applyFill="1" applyBorder="1" applyAlignment="1">
      <alignment horizontal="center" vertical="center" wrapText="1"/>
    </xf>
    <xf numFmtId="1" fontId="31" fillId="0" borderId="44" xfId="62" applyNumberFormat="1" applyFont="1" applyFill="1" applyBorder="1" applyAlignment="1">
      <alignment horizontal="center"/>
      <protection/>
    </xf>
    <xf numFmtId="0" fontId="31" fillId="0" borderId="12" xfId="62" applyFont="1" applyFill="1" applyBorder="1" applyAlignment="1">
      <alignment horizontal="center"/>
      <protection/>
    </xf>
    <xf numFmtId="1" fontId="31" fillId="0" borderId="29" xfId="0" applyNumberFormat="1" applyFont="1" applyBorder="1" applyAlignment="1">
      <alignment horizontal="center"/>
    </xf>
    <xf numFmtId="2" fontId="31" fillId="36" borderId="12" xfId="0" applyNumberFormat="1" applyFont="1" applyFill="1" applyBorder="1" applyAlignment="1">
      <alignment horizontal="center" vertical="top"/>
    </xf>
    <xf numFmtId="0" fontId="36" fillId="0" borderId="12" xfId="0" applyFont="1" applyBorder="1" applyAlignment="1">
      <alignment/>
    </xf>
    <xf numFmtId="2" fontId="31" fillId="0" borderId="12" xfId="0" applyNumberFormat="1" applyFont="1" applyBorder="1" applyAlignment="1">
      <alignment horizontal="center"/>
    </xf>
    <xf numFmtId="2" fontId="31" fillId="36" borderId="12" xfId="0" applyNumberFormat="1" applyFont="1" applyFill="1" applyBorder="1" applyAlignment="1">
      <alignment horizontal="center" vertical="center" wrapText="1"/>
    </xf>
    <xf numFmtId="2" fontId="31" fillId="36" borderId="12" xfId="0" applyNumberFormat="1" applyFont="1" applyFill="1" applyBorder="1" applyAlignment="1">
      <alignment horizontal="center"/>
    </xf>
    <xf numFmtId="9" fontId="4" fillId="36" borderId="13" xfId="71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 horizontal="center"/>
    </xf>
    <xf numFmtId="0" fontId="28" fillId="0" borderId="44" xfId="64" applyFont="1" applyBorder="1" applyAlignment="1">
      <alignment horizontal="left"/>
      <protection/>
    </xf>
    <xf numFmtId="1" fontId="90" fillId="0" borderId="44" xfId="0" applyNumberFormat="1" applyFont="1" applyBorder="1" applyAlignment="1">
      <alignment/>
    </xf>
    <xf numFmtId="2" fontId="91" fillId="0" borderId="44" xfId="61" applyNumberFormat="1" applyFont="1" applyBorder="1">
      <alignment/>
      <protection/>
    </xf>
    <xf numFmtId="0" fontId="4" fillId="33" borderId="42" xfId="0" applyFont="1" applyFill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1" fontId="31" fillId="0" borderId="50" xfId="62" applyNumberFormat="1" applyFont="1" applyBorder="1" applyAlignment="1">
      <alignment horizontal="center" vertical="center"/>
      <protection/>
    </xf>
    <xf numFmtId="1" fontId="31" fillId="0" borderId="29" xfId="62" applyNumberFormat="1" applyFont="1" applyBorder="1" applyAlignment="1">
      <alignment horizontal="center" vertical="center"/>
      <protection/>
    </xf>
    <xf numFmtId="0" fontId="31" fillId="0" borderId="29" xfId="62" applyFont="1" applyBorder="1" applyAlignment="1">
      <alignment horizontal="center" vertical="center"/>
      <protection/>
    </xf>
    <xf numFmtId="1" fontId="90" fillId="0" borderId="12" xfId="0" applyNumberFormat="1" applyFont="1" applyBorder="1" applyAlignment="1">
      <alignment horizontal="center"/>
    </xf>
    <xf numFmtId="1" fontId="31" fillId="0" borderId="50" xfId="62" applyNumberFormat="1" applyFont="1" applyBorder="1" applyAlignment="1">
      <alignment horizontal="center"/>
      <protection/>
    </xf>
    <xf numFmtId="1" fontId="31" fillId="0" borderId="29" xfId="62" applyNumberFormat="1" applyFont="1" applyBorder="1" applyAlignment="1">
      <alignment horizontal="center"/>
      <protection/>
    </xf>
    <xf numFmtId="0" fontId="31" fillId="0" borderId="29" xfId="62" applyFont="1" applyBorder="1" applyAlignment="1">
      <alignment horizontal="center"/>
      <protection/>
    </xf>
    <xf numFmtId="2" fontId="31" fillId="0" borderId="12" xfId="0" applyNumberFormat="1" applyFont="1" applyBorder="1" applyAlignment="1">
      <alignment horizontal="center" vertical="top" wrapText="1"/>
    </xf>
    <xf numFmtId="2" fontId="101" fillId="0" borderId="1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/>
    </xf>
    <xf numFmtId="9" fontId="6" fillId="0" borderId="45" xfId="71" applyFont="1" applyFill="1" applyBorder="1" applyAlignment="1">
      <alignment horizontal="center" vertical="center"/>
    </xf>
    <xf numFmtId="9" fontId="4" fillId="0" borderId="52" xfId="7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/>
    </xf>
    <xf numFmtId="2" fontId="91" fillId="0" borderId="44" xfId="0" applyNumberFormat="1" applyFont="1" applyFill="1" applyBorder="1" applyAlignment="1">
      <alignment horizontal="center"/>
    </xf>
    <xf numFmtId="2" fontId="91" fillId="0" borderId="12" xfId="0" applyNumberFormat="1" applyFont="1" applyFill="1" applyBorder="1" applyAlignment="1">
      <alignment horizontal="center"/>
    </xf>
    <xf numFmtId="2" fontId="6" fillId="0" borderId="44" xfId="63" applyNumberFormat="1" applyFont="1" applyBorder="1" applyAlignment="1">
      <alignment horizontal="center" vertical="center"/>
      <protection/>
    </xf>
    <xf numFmtId="2" fontId="6" fillId="0" borderId="12" xfId="63" applyNumberFormat="1" applyFont="1" applyBorder="1" applyAlignment="1">
      <alignment horizontal="center" vertical="center"/>
      <protection/>
    </xf>
    <xf numFmtId="2" fontId="6" fillId="0" borderId="12" xfId="63" applyNumberFormat="1" applyFont="1" applyFill="1" applyBorder="1" applyAlignment="1">
      <alignment horizontal="center" vertical="center"/>
      <protection/>
    </xf>
    <xf numFmtId="9" fontId="6" fillId="36" borderId="45" xfId="71" applyFont="1" applyFill="1" applyBorder="1" applyAlignment="1">
      <alignment horizontal="center" wrapText="1"/>
    </xf>
    <xf numFmtId="9" fontId="6" fillId="36" borderId="15" xfId="71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/>
    </xf>
    <xf numFmtId="2" fontId="101" fillId="0" borderId="42" xfId="0" applyNumberFormat="1" applyFont="1" applyFill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2" fontId="105" fillId="34" borderId="12" xfId="68" applyNumberFormat="1" applyFont="1" applyFill="1" applyBorder="1" applyAlignment="1">
      <alignment horizontal="center"/>
      <protection/>
    </xf>
    <xf numFmtId="2" fontId="6" fillId="36" borderId="12" xfId="61" applyNumberFormat="1" applyFont="1" applyFill="1" applyBorder="1" applyAlignment="1">
      <alignment horizontal="center"/>
      <protection/>
    </xf>
    <xf numFmtId="2" fontId="6" fillId="36" borderId="12" xfId="0" applyNumberFormat="1" applyFont="1" applyFill="1" applyBorder="1" applyAlignment="1">
      <alignment horizontal="center"/>
    </xf>
    <xf numFmtId="2" fontId="91" fillId="0" borderId="44" xfId="0" applyNumberFormat="1" applyFont="1" applyFill="1" applyBorder="1" applyAlignment="1">
      <alignment horizontal="center" wrapText="1"/>
    </xf>
    <xf numFmtId="2" fontId="91" fillId="0" borderId="12" xfId="0" applyNumberFormat="1" applyFont="1" applyFill="1" applyBorder="1" applyAlignment="1">
      <alignment horizontal="center" wrapText="1"/>
    </xf>
    <xf numFmtId="2" fontId="91" fillId="36" borderId="44" xfId="61" applyNumberFormat="1" applyFont="1" applyFill="1" applyBorder="1" applyAlignment="1">
      <alignment horizontal="center"/>
      <protection/>
    </xf>
    <xf numFmtId="2" fontId="6" fillId="36" borderId="44" xfId="0" applyNumberFormat="1" applyFont="1" applyFill="1" applyBorder="1" applyAlignment="1">
      <alignment horizontal="center"/>
    </xf>
    <xf numFmtId="2" fontId="91" fillId="36" borderId="12" xfId="61" applyNumberFormat="1" applyFont="1" applyFill="1" applyBorder="1" applyAlignment="1">
      <alignment horizontal="center"/>
      <protection/>
    </xf>
    <xf numFmtId="2" fontId="4" fillId="36" borderId="42" xfId="0" applyNumberFormat="1" applyFont="1" applyFill="1" applyBorder="1" applyAlignment="1">
      <alignment horizontal="center"/>
    </xf>
    <xf numFmtId="2" fontId="6" fillId="36" borderId="44" xfId="61" applyNumberFormat="1" applyFont="1" applyFill="1" applyBorder="1" applyAlignment="1">
      <alignment horizontal="center"/>
      <protection/>
    </xf>
    <xf numFmtId="9" fontId="6" fillId="36" borderId="45" xfId="71" applyFont="1" applyFill="1" applyBorder="1" applyAlignment="1">
      <alignment horizontal="center"/>
    </xf>
    <xf numFmtId="9" fontId="6" fillId="36" borderId="15" xfId="71" applyFont="1" applyFill="1" applyBorder="1" applyAlignment="1">
      <alignment horizontal="center"/>
    </xf>
    <xf numFmtId="9" fontId="91" fillId="36" borderId="15" xfId="71" applyFont="1" applyFill="1" applyBorder="1" applyAlignment="1">
      <alignment horizontal="center"/>
    </xf>
    <xf numFmtId="9" fontId="4" fillId="36" borderId="52" xfId="71" applyFont="1" applyFill="1" applyBorder="1" applyAlignment="1">
      <alignment horizontal="center"/>
    </xf>
    <xf numFmtId="2" fontId="31" fillId="36" borderId="15" xfId="61" applyNumberFormat="1" applyFont="1" applyFill="1" applyBorder="1" applyAlignment="1">
      <alignment horizontal="center" vertical="top" wrapText="1"/>
      <protection/>
    </xf>
    <xf numFmtId="2" fontId="31" fillId="36" borderId="15" xfId="61" applyNumberFormat="1" applyFont="1" applyFill="1" applyBorder="1" applyAlignment="1" quotePrefix="1">
      <alignment horizontal="center" vertical="top" wrapText="1"/>
      <protection/>
    </xf>
    <xf numFmtId="2" fontId="4" fillId="0" borderId="42" xfId="68" applyNumberFormat="1" applyFont="1" applyFill="1" applyBorder="1" applyAlignment="1">
      <alignment horizontal="center"/>
      <protection/>
    </xf>
    <xf numFmtId="2" fontId="4" fillId="0" borderId="42" xfId="0" applyNumberFormat="1" applyFont="1" applyFill="1" applyBorder="1" applyAlignment="1">
      <alignment horizontal="center"/>
    </xf>
    <xf numFmtId="9" fontId="4" fillId="0" borderId="52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2" fontId="4" fillId="36" borderId="0" xfId="0" applyNumberFormat="1" applyFont="1" applyFill="1" applyAlignment="1">
      <alignment horizontal="center"/>
    </xf>
    <xf numFmtId="9" fontId="4" fillId="36" borderId="0" xfId="0" applyNumberFormat="1" applyFont="1" applyFill="1" applyBorder="1" applyAlignment="1">
      <alignment horizontal="center"/>
    </xf>
    <xf numFmtId="9" fontId="96" fillId="35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1" fillId="36" borderId="44" xfId="61" applyNumberFormat="1" applyFont="1" applyFill="1" applyBorder="1" applyAlignment="1">
      <alignment horizontal="center" vertical="center"/>
      <protection/>
    </xf>
    <xf numFmtId="2" fontId="31" fillId="36" borderId="12" xfId="61" applyNumberFormat="1" applyFont="1" applyFill="1" applyBorder="1" applyAlignment="1">
      <alignment horizontal="center" vertical="center"/>
      <protection/>
    </xf>
    <xf numFmtId="2" fontId="31" fillId="36" borderId="12" xfId="61" applyNumberFormat="1" applyFont="1" applyFill="1" applyBorder="1" applyAlignment="1">
      <alignment horizontal="center"/>
      <protection/>
    </xf>
    <xf numFmtId="2" fontId="31" fillId="36" borderId="12" xfId="61" applyNumberFormat="1" applyFont="1" applyFill="1" applyBorder="1" applyAlignment="1">
      <alignment horizontal="center" vertical="top" wrapText="1"/>
      <protection/>
    </xf>
    <xf numFmtId="9" fontId="6" fillId="36" borderId="45" xfId="0" applyNumberFormat="1" applyFont="1" applyFill="1" applyBorder="1" applyAlignment="1">
      <alignment horizontal="center"/>
    </xf>
    <xf numFmtId="9" fontId="6" fillId="36" borderId="15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9" fontId="4" fillId="36" borderId="64" xfId="71" applyFont="1" applyFill="1" applyBorder="1" applyAlignment="1">
      <alignment horizontal="center"/>
    </xf>
    <xf numFmtId="9" fontId="4" fillId="36" borderId="39" xfId="71" applyFont="1" applyFill="1" applyBorder="1" applyAlignment="1">
      <alignment horizontal="center"/>
    </xf>
    <xf numFmtId="2" fontId="4" fillId="36" borderId="42" xfId="0" applyNumberFormat="1" applyFont="1" applyFill="1" applyBorder="1" applyAlignment="1">
      <alignment horizontal="center" wrapText="1"/>
    </xf>
    <xf numFmtId="9" fontId="4" fillId="36" borderId="65" xfId="7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9" fontId="6" fillId="36" borderId="65" xfId="71" applyFont="1" applyFill="1" applyBorder="1" applyAlignment="1">
      <alignment horizontal="center"/>
    </xf>
    <xf numFmtId="2" fontId="6" fillId="36" borderId="28" xfId="0" applyNumberFormat="1" applyFont="1" applyFill="1" applyBorder="1" applyAlignment="1">
      <alignment horizontal="center" wrapText="1"/>
    </xf>
    <xf numFmtId="2" fontId="6" fillId="36" borderId="12" xfId="0" applyNumberFormat="1" applyFont="1" applyFill="1" applyBorder="1" applyAlignment="1">
      <alignment horizontal="center" wrapText="1"/>
    </xf>
    <xf numFmtId="2" fontId="91" fillId="0" borderId="28" xfId="0" applyNumberFormat="1" applyFont="1" applyFill="1" applyBorder="1" applyAlignment="1">
      <alignment horizontal="center"/>
    </xf>
    <xf numFmtId="0" fontId="4" fillId="36" borderId="66" xfId="0" applyFont="1" applyFill="1" applyBorder="1" applyAlignment="1">
      <alignment horizontal="center" vertical="top" wrapText="1"/>
    </xf>
    <xf numFmtId="2" fontId="101" fillId="0" borderId="41" xfId="0" applyNumberFormat="1" applyFont="1" applyFill="1" applyBorder="1" applyAlignment="1">
      <alignment horizontal="center"/>
    </xf>
    <xf numFmtId="0" fontId="4" fillId="36" borderId="66" xfId="0" applyFont="1" applyFill="1" applyBorder="1" applyAlignment="1">
      <alignment horizontal="center" vertical="center" wrapText="1"/>
    </xf>
    <xf numFmtId="2" fontId="6" fillId="36" borderId="44" xfId="0" applyNumberFormat="1" applyFont="1" applyFill="1" applyBorder="1" applyAlignment="1">
      <alignment horizontal="center" wrapText="1"/>
    </xf>
    <xf numFmtId="2" fontId="101" fillId="0" borderId="41" xfId="0" applyNumberFormat="1" applyFont="1" applyFill="1" applyBorder="1" applyAlignment="1">
      <alignment horizontal="center" vertical="center" wrapText="1"/>
    </xf>
    <xf numFmtId="1" fontId="6" fillId="36" borderId="44" xfId="0" applyNumberFormat="1" applyFont="1" applyFill="1" applyBorder="1" applyAlignment="1">
      <alignment horizontal="center"/>
    </xf>
    <xf numFmtId="9" fontId="16" fillId="36" borderId="45" xfId="7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9" fontId="16" fillId="36" borderId="15" xfId="71" applyFont="1" applyFill="1" applyBorder="1" applyAlignment="1">
      <alignment horizontal="center"/>
    </xf>
    <xf numFmtId="9" fontId="17" fillId="0" borderId="52" xfId="71" applyFont="1" applyFill="1" applyBorder="1" applyAlignment="1">
      <alignment horizontal="center"/>
    </xf>
    <xf numFmtId="0" fontId="90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vertical="center" wrapText="1"/>
    </xf>
    <xf numFmtId="2" fontId="6" fillId="36" borderId="12" xfId="61" applyNumberFormat="1" applyFont="1" applyFill="1" applyBorder="1" applyAlignment="1">
      <alignment horizontal="center" vertical="center"/>
      <protection/>
    </xf>
    <xf numFmtId="2" fontId="6" fillId="0" borderId="12" xfId="61" applyNumberFormat="1" applyFont="1" applyFill="1" applyBorder="1" applyAlignment="1">
      <alignment horizontal="center" vertical="center"/>
      <protection/>
    </xf>
    <xf numFmtId="1" fontId="6" fillId="0" borderId="12" xfId="7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2" fontId="6" fillId="36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horizontal="center" vertical="center"/>
    </xf>
    <xf numFmtId="1" fontId="6" fillId="0" borderId="10" xfId="71" applyNumberFormat="1" applyFont="1" applyFill="1" applyBorder="1" applyAlignment="1">
      <alignment horizontal="center" vertical="center"/>
    </xf>
    <xf numFmtId="9" fontId="6" fillId="0" borderId="13" xfId="71" applyFont="1" applyFill="1" applyBorder="1" applyAlignment="1">
      <alignment horizontal="center" vertical="center"/>
    </xf>
    <xf numFmtId="2" fontId="91" fillId="0" borderId="12" xfId="71" applyNumberFormat="1" applyFont="1" applyFill="1" applyBorder="1" applyAlignment="1">
      <alignment horizontal="center"/>
    </xf>
    <xf numFmtId="2" fontId="101" fillId="36" borderId="42" xfId="71" applyNumberFormat="1" applyFont="1" applyFill="1" applyBorder="1" applyAlignment="1">
      <alignment horizontal="center"/>
    </xf>
    <xf numFmtId="0" fontId="105" fillId="0" borderId="12" xfId="0" applyFont="1" applyBorder="1" applyAlignment="1">
      <alignment horizontal="center"/>
    </xf>
    <xf numFmtId="1" fontId="105" fillId="0" borderId="12" xfId="0" applyNumberFormat="1" applyFont="1" applyBorder="1" applyAlignment="1">
      <alignment horizontal="center"/>
    </xf>
    <xf numFmtId="2" fontId="91" fillId="0" borderId="44" xfId="71" applyNumberFormat="1" applyFont="1" applyFill="1" applyBorder="1" applyAlignment="1">
      <alignment horizontal="center" vertical="center" wrapText="1"/>
    </xf>
    <xf numFmtId="2" fontId="91" fillId="0" borderId="12" xfId="7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7" fillId="36" borderId="42" xfId="68" applyNumberFormat="1" applyFont="1" applyFill="1" applyBorder="1" applyAlignment="1">
      <alignment horizontal="center"/>
      <protection/>
    </xf>
    <xf numFmtId="2" fontId="91" fillId="36" borderId="12" xfId="71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/>
    </xf>
    <xf numFmtId="0" fontId="97" fillId="35" borderId="42" xfId="0" applyFont="1" applyFill="1" applyBorder="1" applyAlignment="1">
      <alignment horizontal="center"/>
    </xf>
    <xf numFmtId="0" fontId="96" fillId="35" borderId="42" xfId="0" applyFont="1" applyFill="1" applyBorder="1" applyAlignment="1">
      <alignment horizontal="center"/>
    </xf>
    <xf numFmtId="2" fontId="96" fillId="35" borderId="52" xfId="0" applyNumberFormat="1" applyFont="1" applyFill="1" applyBorder="1" applyAlignment="1">
      <alignment horizontal="center"/>
    </xf>
    <xf numFmtId="0" fontId="35" fillId="36" borderId="12" xfId="61" applyFont="1" applyFill="1" applyBorder="1" applyAlignment="1">
      <alignment horizontal="center" vertical="top" wrapText="1"/>
      <protection/>
    </xf>
    <xf numFmtId="2" fontId="12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9" fontId="4" fillId="0" borderId="38" xfId="71" applyFont="1" applyFill="1" applyBorder="1" applyAlignment="1">
      <alignment horizontal="center" wrapText="1"/>
    </xf>
    <xf numFmtId="0" fontId="6" fillId="36" borderId="3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center" vertical="center"/>
    </xf>
    <xf numFmtId="2" fontId="6" fillId="36" borderId="32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center" vertical="center"/>
    </xf>
    <xf numFmtId="2" fontId="6" fillId="36" borderId="15" xfId="0" applyNumberFormat="1" applyFont="1" applyFill="1" applyBorder="1" applyAlignment="1">
      <alignment horizontal="center"/>
    </xf>
    <xf numFmtId="0" fontId="6" fillId="36" borderId="12" xfId="0" applyFont="1" applyFill="1" applyBorder="1" applyAlignment="1" quotePrefix="1">
      <alignment horizontal="right"/>
    </xf>
    <xf numFmtId="0" fontId="6" fillId="36" borderId="15" xfId="0" applyFont="1" applyFill="1" applyBorder="1" applyAlignment="1">
      <alignment horizontal="center"/>
    </xf>
    <xf numFmtId="0" fontId="6" fillId="36" borderId="12" xfId="0" applyFont="1" applyFill="1" applyBorder="1" applyAlignment="1" quotePrefix="1">
      <alignment horizontal="center" vertical="center"/>
    </xf>
    <xf numFmtId="0" fontId="6" fillId="36" borderId="15" xfId="0" applyFont="1" applyFill="1" applyBorder="1" applyAlignment="1" quotePrefix="1">
      <alignment horizontal="center" vertical="center"/>
    </xf>
    <xf numFmtId="0" fontId="6" fillId="36" borderId="17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 quotePrefix="1">
      <alignment horizontal="center" vertical="center"/>
    </xf>
    <xf numFmtId="0" fontId="6" fillId="36" borderId="13" xfId="0" applyFont="1" applyFill="1" applyBorder="1" applyAlignment="1" quotePrefix="1">
      <alignment horizontal="center" vertical="center"/>
    </xf>
    <xf numFmtId="2" fontId="17" fillId="36" borderId="0" xfId="0" applyNumberFormat="1" applyFont="1" applyFill="1" applyBorder="1" applyAlignment="1">
      <alignment horizontal="center"/>
    </xf>
    <xf numFmtId="0" fontId="96" fillId="35" borderId="41" xfId="0" applyFont="1" applyFill="1" applyBorder="1" applyAlignment="1">
      <alignment horizontal="center"/>
    </xf>
    <xf numFmtId="0" fontId="97" fillId="39" borderId="12" xfId="0" applyFont="1" applyFill="1" applyBorder="1" applyAlignment="1">
      <alignment horizontal="center"/>
    </xf>
    <xf numFmtId="0" fontId="96" fillId="39" borderId="12" xfId="0" applyFont="1" applyFill="1" applyBorder="1" applyAlignment="1">
      <alignment horizontal="center"/>
    </xf>
    <xf numFmtId="0" fontId="97" fillId="35" borderId="11" xfId="0" applyFont="1" applyFill="1" applyBorder="1" applyAlignment="1">
      <alignment horizontal="center"/>
    </xf>
    <xf numFmtId="0" fontId="96" fillId="35" borderId="11" xfId="0" applyFont="1" applyFill="1" applyBorder="1" applyAlignment="1">
      <alignment horizontal="center"/>
    </xf>
    <xf numFmtId="2" fontId="96" fillId="39" borderId="15" xfId="0" applyNumberFormat="1" applyFont="1" applyFill="1" applyBorder="1" applyAlignment="1">
      <alignment horizontal="center"/>
    </xf>
    <xf numFmtId="0" fontId="96" fillId="40" borderId="17" xfId="0" applyFont="1" applyFill="1" applyBorder="1" applyAlignment="1">
      <alignment horizontal="center"/>
    </xf>
    <xf numFmtId="0" fontId="97" fillId="40" borderId="10" xfId="0" applyFont="1" applyFill="1" applyBorder="1" applyAlignment="1">
      <alignment horizontal="center"/>
    </xf>
    <xf numFmtId="0" fontId="96" fillId="40" borderId="10" xfId="0" applyFont="1" applyFill="1" applyBorder="1" applyAlignment="1">
      <alignment horizontal="center"/>
    </xf>
    <xf numFmtId="0" fontId="96" fillId="35" borderId="42" xfId="0" applyFont="1" applyFill="1" applyBorder="1" applyAlignment="1">
      <alignment horizontal="right"/>
    </xf>
    <xf numFmtId="0" fontId="96" fillId="35" borderId="42" xfId="0" applyFont="1" applyFill="1" applyBorder="1" applyAlignment="1" quotePrefix="1">
      <alignment horizontal="center" vertical="center"/>
    </xf>
    <xf numFmtId="0" fontId="96" fillId="35" borderId="52" xfId="0" applyFont="1" applyFill="1" applyBorder="1" applyAlignment="1" quotePrefix="1">
      <alignment horizontal="center" vertical="center"/>
    </xf>
    <xf numFmtId="0" fontId="4" fillId="35" borderId="31" xfId="0" applyFont="1" applyFill="1" applyBorder="1" applyAlignment="1">
      <alignment horizontal="center" wrapText="1"/>
    </xf>
    <xf numFmtId="0" fontId="6" fillId="36" borderId="44" xfId="0" applyFont="1" applyFill="1" applyBorder="1" applyAlignment="1">
      <alignment horizontal="center"/>
    </xf>
    <xf numFmtId="0" fontId="6" fillId="36" borderId="53" xfId="61" applyFont="1" applyFill="1" applyBorder="1" applyAlignment="1">
      <alignment horizontal="center"/>
      <protection/>
    </xf>
    <xf numFmtId="0" fontId="6" fillId="36" borderId="53" xfId="61" applyFont="1" applyFill="1" applyBorder="1" applyAlignment="1">
      <alignment horizontal="center" vertical="center"/>
      <protection/>
    </xf>
    <xf numFmtId="0" fontId="6" fillId="36" borderId="44" xfId="61" applyFont="1" applyFill="1" applyBorder="1" applyAlignment="1">
      <alignment horizontal="center"/>
      <protection/>
    </xf>
    <xf numFmtId="0" fontId="6" fillId="36" borderId="44" xfId="61" applyFont="1" applyFill="1" applyBorder="1" applyAlignment="1">
      <alignment horizontal="center" vertical="center"/>
      <protection/>
    </xf>
    <xf numFmtId="0" fontId="6" fillId="36" borderId="12" xfId="0" applyFont="1" applyFill="1" applyBorder="1" applyAlignment="1">
      <alignment horizontal="center"/>
    </xf>
    <xf numFmtId="0" fontId="6" fillId="36" borderId="12" xfId="61" applyFont="1" applyFill="1" applyBorder="1" applyAlignment="1">
      <alignment horizontal="center"/>
      <protection/>
    </xf>
    <xf numFmtId="0" fontId="6" fillId="36" borderId="12" xfId="61" applyFont="1" applyFill="1" applyBorder="1" applyAlignment="1">
      <alignment horizontal="center" vertical="center"/>
      <protection/>
    </xf>
    <xf numFmtId="0" fontId="6" fillId="36" borderId="12" xfId="0" applyFont="1" applyFill="1" applyBorder="1" applyAlignment="1">
      <alignment/>
    </xf>
    <xf numFmtId="0" fontId="6" fillId="36" borderId="28" xfId="0" applyFont="1" applyFill="1" applyBorder="1" applyAlignment="1">
      <alignment horizontal="center"/>
    </xf>
    <xf numFmtId="0" fontId="6" fillId="36" borderId="28" xfId="61" applyFont="1" applyFill="1" applyBorder="1" applyAlignment="1">
      <alignment horizontal="center"/>
      <protection/>
    </xf>
    <xf numFmtId="0" fontId="6" fillId="36" borderId="28" xfId="61" applyFont="1" applyFill="1" applyBorder="1" applyAlignment="1">
      <alignment horizontal="center" vertical="center"/>
      <protection/>
    </xf>
    <xf numFmtId="0" fontId="6" fillId="36" borderId="48" xfId="0" applyFont="1" applyFill="1" applyBorder="1" applyAlignment="1">
      <alignment horizontal="center"/>
    </xf>
    <xf numFmtId="0" fontId="6" fillId="36" borderId="53" xfId="0" applyFont="1" applyFill="1" applyBorder="1" applyAlignment="1">
      <alignment horizontal="center" vertical="center"/>
    </xf>
    <xf numFmtId="0" fontId="96" fillId="35" borderId="31" xfId="0" applyFont="1" applyFill="1" applyBorder="1" applyAlignment="1">
      <alignment horizontal="center"/>
    </xf>
    <xf numFmtId="0" fontId="96" fillId="39" borderId="14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 wrapText="1"/>
    </xf>
    <xf numFmtId="0" fontId="97" fillId="35" borderId="37" xfId="0" applyFont="1" applyFill="1" applyBorder="1" applyAlignment="1">
      <alignment/>
    </xf>
    <xf numFmtId="0" fontId="96" fillId="35" borderId="37" xfId="0" applyFont="1" applyFill="1" applyBorder="1" applyAlignment="1">
      <alignment horizontal="center" vertical="center"/>
    </xf>
    <xf numFmtId="0" fontId="96" fillId="35" borderId="38" xfId="0" applyFont="1" applyFill="1" applyBorder="1" applyAlignment="1">
      <alignment horizontal="center" vertical="center"/>
    </xf>
    <xf numFmtId="0" fontId="96" fillId="39" borderId="14" xfId="0" applyFont="1" applyFill="1" applyBorder="1" applyAlignment="1">
      <alignment horizontal="center" wrapText="1"/>
    </xf>
    <xf numFmtId="0" fontId="96" fillId="39" borderId="12" xfId="0" applyFont="1" applyFill="1" applyBorder="1" applyAlignment="1">
      <alignment horizontal="center" wrapText="1"/>
    </xf>
    <xf numFmtId="0" fontId="96" fillId="39" borderId="15" xfId="0" applyFont="1" applyFill="1" applyBorder="1" applyAlignment="1">
      <alignment horizontal="center" wrapText="1"/>
    </xf>
    <xf numFmtId="0" fontId="96" fillId="40" borderId="17" xfId="0" applyFont="1" applyFill="1" applyBorder="1" applyAlignment="1">
      <alignment horizontal="center" wrapText="1"/>
    </xf>
    <xf numFmtId="0" fontId="96" fillId="40" borderId="10" xfId="0" applyFont="1" applyFill="1" applyBorder="1" applyAlignment="1">
      <alignment horizontal="center" wrapText="1"/>
    </xf>
    <xf numFmtId="0" fontId="96" fillId="40" borderId="13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2" fontId="4" fillId="35" borderId="32" xfId="0" applyNumberFormat="1" applyFont="1" applyFill="1" applyBorder="1" applyAlignment="1">
      <alignment horizontal="center"/>
    </xf>
    <xf numFmtId="2" fontId="96" fillId="35" borderId="11" xfId="0" applyNumberFormat="1" applyFont="1" applyFill="1" applyBorder="1" applyAlignment="1">
      <alignment horizontal="center"/>
    </xf>
    <xf numFmtId="2" fontId="96" fillId="40" borderId="10" xfId="0" applyNumberFormat="1" applyFont="1" applyFill="1" applyBorder="1" applyAlignment="1">
      <alignment horizontal="center"/>
    </xf>
    <xf numFmtId="0" fontId="101" fillId="36" borderId="10" xfId="61" applyFont="1" applyFill="1" applyBorder="1" applyAlignment="1">
      <alignment horizontal="center" vertical="center"/>
      <protection/>
    </xf>
    <xf numFmtId="2" fontId="101" fillId="36" borderId="10" xfId="61" applyNumberFormat="1" applyFont="1" applyFill="1" applyBorder="1" applyAlignment="1">
      <alignment horizontal="center" vertical="center"/>
      <protection/>
    </xf>
    <xf numFmtId="0" fontId="101" fillId="36" borderId="17" xfId="61" applyFont="1" applyFill="1" applyBorder="1" applyAlignment="1">
      <alignment horizontal="center" vertical="center"/>
      <protection/>
    </xf>
    <xf numFmtId="2" fontId="101" fillId="36" borderId="17" xfId="61" applyNumberFormat="1" applyFont="1" applyFill="1" applyBorder="1" applyAlignment="1">
      <alignment horizontal="center" vertical="center"/>
      <protection/>
    </xf>
    <xf numFmtId="1" fontId="6" fillId="36" borderId="12" xfId="71" applyNumberFormat="1" applyFont="1" applyFill="1" applyBorder="1" applyAlignment="1">
      <alignment/>
    </xf>
    <xf numFmtId="9" fontId="6" fillId="36" borderId="15" xfId="71" applyFont="1" applyFill="1" applyBorder="1" applyAlignment="1" quotePrefix="1">
      <alignment horizontal="right"/>
    </xf>
    <xf numFmtId="1" fontId="6" fillId="36" borderId="10" xfId="71" applyNumberFormat="1" applyFont="1" applyFill="1" applyBorder="1" applyAlignment="1">
      <alignment/>
    </xf>
    <xf numFmtId="9" fontId="6" fillId="36" borderId="13" xfId="71" applyFont="1" applyFill="1" applyBorder="1" applyAlignment="1" quotePrefix="1">
      <alignment horizontal="right"/>
    </xf>
    <xf numFmtId="2" fontId="6" fillId="0" borderId="10" xfId="61" applyNumberFormat="1" applyFont="1" applyFill="1" applyBorder="1" applyAlignment="1">
      <alignment horizontal="center" vertical="center"/>
      <protection/>
    </xf>
    <xf numFmtId="2" fontId="31" fillId="36" borderId="15" xfId="61" applyNumberFormat="1" applyFont="1" applyFill="1" applyBorder="1" applyAlignment="1">
      <alignment horizontal="center" vertical="center" wrapText="1"/>
      <protection/>
    </xf>
    <xf numFmtId="0" fontId="34" fillId="36" borderId="12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 quotePrefix="1">
      <alignment horizontal="center" vertical="center" wrapText="1"/>
    </xf>
    <xf numFmtId="2" fontId="31" fillId="36" borderId="15" xfId="61" applyNumberFormat="1" applyFont="1" applyFill="1" applyBorder="1" applyAlignment="1" quotePrefix="1">
      <alignment horizontal="center" vertical="center" wrapText="1"/>
      <protection/>
    </xf>
    <xf numFmtId="0" fontId="6" fillId="36" borderId="46" xfId="0" applyFont="1" applyFill="1" applyBorder="1" applyAlignment="1">
      <alignment horizontal="left" vertical="center" wrapText="1"/>
    </xf>
    <xf numFmtId="2" fontId="31" fillId="36" borderId="12" xfId="61" applyNumberFormat="1" applyFont="1" applyFill="1" applyBorder="1" applyAlignment="1">
      <alignment horizontal="center" vertical="center" wrapText="1"/>
      <protection/>
    </xf>
    <xf numFmtId="0" fontId="34" fillId="36" borderId="12" xfId="0" applyFont="1" applyFill="1" applyBorder="1" applyAlignment="1">
      <alignment horizontal="left" vertical="center" wrapText="1"/>
    </xf>
    <xf numFmtId="2" fontId="31" fillId="36" borderId="12" xfId="61" applyNumberFormat="1" applyFont="1" applyFill="1" applyBorder="1" applyAlignment="1" quotePrefix="1">
      <alignment horizontal="center" vertical="center" wrapText="1"/>
      <protection/>
    </xf>
    <xf numFmtId="2" fontId="91" fillId="0" borderId="44" xfId="71" applyNumberFormat="1" applyFont="1" applyFill="1" applyBorder="1" applyAlignment="1">
      <alignment horizontal="center"/>
    </xf>
    <xf numFmtId="2" fontId="4" fillId="36" borderId="52" xfId="0" applyNumberFormat="1" applyFont="1" applyFill="1" applyBorder="1" applyAlignment="1">
      <alignment vertical="center" wrapText="1"/>
    </xf>
    <xf numFmtId="0" fontId="31" fillId="0" borderId="10" xfId="64" applyFont="1" applyBorder="1" applyAlignment="1">
      <alignment horizontal="left"/>
      <protection/>
    </xf>
    <xf numFmtId="2" fontId="91" fillId="0" borderId="10" xfId="71" applyNumberFormat="1" applyFont="1" applyFill="1" applyBorder="1" applyAlignment="1">
      <alignment horizontal="center"/>
    </xf>
    <xf numFmtId="2" fontId="91" fillId="36" borderId="10" xfId="61" applyNumberFormat="1" applyFont="1" applyFill="1" applyBorder="1" applyAlignment="1">
      <alignment horizontal="center"/>
      <protection/>
    </xf>
    <xf numFmtId="9" fontId="6" fillId="36" borderId="13" xfId="71" applyFont="1" applyFill="1" applyBorder="1" applyAlignment="1">
      <alignment horizontal="center"/>
    </xf>
    <xf numFmtId="0" fontId="6" fillId="36" borderId="0" xfId="0" applyFont="1" applyFill="1" applyBorder="1" applyAlignment="1">
      <alignment horizontal="right"/>
    </xf>
    <xf numFmtId="0" fontId="20" fillId="37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6" fillId="36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Border="1" applyAlignment="1">
      <alignment horizontal="center" vertical="center"/>
    </xf>
    <xf numFmtId="0" fontId="6" fillId="36" borderId="0" xfId="61" applyFont="1" applyFill="1" applyBorder="1" applyAlignment="1">
      <alignment horizontal="center" vertical="center"/>
      <protection/>
    </xf>
    <xf numFmtId="2" fontId="6" fillId="36" borderId="0" xfId="61" applyNumberFormat="1" applyFont="1" applyFill="1" applyBorder="1" applyAlignment="1">
      <alignment horizontal="center" vertical="center"/>
      <protection/>
    </xf>
    <xf numFmtId="2" fontId="4" fillId="35" borderId="0" xfId="0" applyNumberFormat="1" applyFont="1" applyFill="1" applyBorder="1" applyAlignment="1">
      <alignment horizontal="center"/>
    </xf>
    <xf numFmtId="2" fontId="96" fillId="35" borderId="0" xfId="0" applyNumberFormat="1" applyFont="1" applyFill="1" applyBorder="1" applyAlignment="1">
      <alignment horizontal="center"/>
    </xf>
    <xf numFmtId="2" fontId="96" fillId="39" borderId="0" xfId="0" applyNumberFormat="1" applyFont="1" applyFill="1" applyBorder="1" applyAlignment="1">
      <alignment horizontal="center"/>
    </xf>
    <xf numFmtId="2" fontId="96" fillId="40" borderId="0" xfId="0" applyNumberFormat="1" applyFont="1" applyFill="1" applyBorder="1" applyAlignment="1">
      <alignment horizontal="center"/>
    </xf>
    <xf numFmtId="2" fontId="101" fillId="36" borderId="0" xfId="61" applyNumberFormat="1" applyFont="1" applyFill="1" applyBorder="1" applyAlignment="1">
      <alignment horizontal="center" vertical="center"/>
      <protection/>
    </xf>
    <xf numFmtId="2" fontId="12" fillId="0" borderId="31" xfId="0" applyNumberFormat="1" applyFont="1" applyFill="1" applyBorder="1" applyAlignment="1">
      <alignment/>
    </xf>
    <xf numFmtId="1" fontId="38" fillId="0" borderId="32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1" fontId="38" fillId="0" borderId="15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 wrapText="1"/>
    </xf>
    <xf numFmtId="2" fontId="110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/>
    </xf>
    <xf numFmtId="0" fontId="13" fillId="36" borderId="7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" fontId="4" fillId="36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" fontId="6" fillId="0" borderId="18" xfId="61" applyNumberFormat="1" applyFont="1" applyFill="1" applyBorder="1" applyAlignment="1">
      <alignment horizontal="center" vertical="top"/>
      <protection/>
    </xf>
    <xf numFmtId="0" fontId="6" fillId="0" borderId="29" xfId="61" applyFont="1" applyFill="1" applyBorder="1" applyAlignment="1">
      <alignment horizontal="center" vertical="top"/>
      <protection/>
    </xf>
    <xf numFmtId="0" fontId="13" fillId="0" borderId="40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4" fillId="36" borderId="0" xfId="0" applyFont="1" applyFill="1" applyAlignment="1">
      <alignment horizontal="left"/>
    </xf>
    <xf numFmtId="0" fontId="4" fillId="36" borderId="17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36" borderId="63" xfId="0" applyFont="1" applyFill="1" applyBorder="1" applyAlignment="1">
      <alignment horizontal="center"/>
    </xf>
    <xf numFmtId="0" fontId="4" fillId="36" borderId="73" xfId="0" applyFont="1" applyFill="1" applyBorder="1" applyAlignment="1">
      <alignment horizontal="center"/>
    </xf>
    <xf numFmtId="0" fontId="4" fillId="36" borderId="74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55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0" fontId="4" fillId="36" borderId="63" xfId="0" applyFont="1" applyFill="1" applyBorder="1" applyAlignment="1">
      <alignment horizontal="left"/>
    </xf>
    <xf numFmtId="0" fontId="4" fillId="36" borderId="74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7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0" fillId="37" borderId="0" xfId="0" applyFont="1" applyFill="1" applyAlignment="1">
      <alignment horizontal="center" vertical="center"/>
    </xf>
    <xf numFmtId="0" fontId="4" fillId="36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8" fillId="41" borderId="0" xfId="0" applyFont="1" applyFill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53" xfId="0" applyNumberFormat="1" applyFont="1" applyFill="1" applyBorder="1" applyAlignment="1">
      <alignment horizontal="center" vertical="center" wrapText="1"/>
    </xf>
    <xf numFmtId="2" fontId="6" fillId="0" borderId="62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9" fontId="6" fillId="0" borderId="12" xfId="71" applyFont="1" applyFill="1" applyBorder="1" applyAlignment="1">
      <alignment horizontal="center" vertical="center" wrapText="1"/>
    </xf>
    <xf numFmtId="9" fontId="6" fillId="0" borderId="10" xfId="71" applyFont="1" applyFill="1" applyBorder="1" applyAlignment="1">
      <alignment horizontal="center" vertical="center" wrapText="1"/>
    </xf>
    <xf numFmtId="9" fontId="4" fillId="36" borderId="0" xfId="71" applyFont="1" applyFill="1" applyBorder="1" applyAlignment="1">
      <alignment horizontal="right"/>
    </xf>
    <xf numFmtId="0" fontId="13" fillId="0" borderId="7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/>
    </xf>
    <xf numFmtId="0" fontId="35" fillId="36" borderId="12" xfId="61" applyFont="1" applyFill="1" applyBorder="1" applyAlignment="1">
      <alignment horizontal="center" vertical="top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98" fillId="0" borderId="81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 indent="4"/>
    </xf>
    <xf numFmtId="0" fontId="99" fillId="0" borderId="12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98" fillId="0" borderId="44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102" fillId="0" borderId="63" xfId="0" applyFont="1" applyBorder="1" applyAlignment="1">
      <alignment horizontal="center"/>
    </xf>
    <xf numFmtId="0" fontId="102" fillId="0" borderId="73" xfId="0" applyFont="1" applyBorder="1" applyAlignment="1">
      <alignment horizontal="center"/>
    </xf>
    <xf numFmtId="0" fontId="102" fillId="0" borderId="74" xfId="0" applyFont="1" applyBorder="1" applyAlignment="1">
      <alignment horizontal="center"/>
    </xf>
    <xf numFmtId="0" fontId="24" fillId="0" borderId="8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justify" vertical="center" wrapText="1"/>
    </xf>
    <xf numFmtId="0" fontId="27" fillId="0" borderId="26" xfId="0" applyFont="1" applyBorder="1" applyAlignment="1">
      <alignment horizontal="justify" vertical="center" wrapText="1"/>
    </xf>
    <xf numFmtId="0" fontId="26" fillId="0" borderId="63" xfId="0" applyFont="1" applyBorder="1" applyAlignment="1">
      <alignment horizontal="left" vertical="center" wrapText="1"/>
    </xf>
    <xf numFmtId="0" fontId="26" fillId="0" borderId="73" xfId="0" applyFont="1" applyBorder="1" applyAlignment="1">
      <alignment horizontal="left" vertical="center" wrapText="1"/>
    </xf>
    <xf numFmtId="0" fontId="26" fillId="0" borderId="74" xfId="0" applyFont="1" applyBorder="1" applyAlignment="1">
      <alignment horizontal="left" vertical="center" wrapText="1"/>
    </xf>
    <xf numFmtId="2" fontId="4" fillId="35" borderId="11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4 2" xfId="67"/>
    <cellStyle name="Normal_calculation -utt" xfId="68"/>
    <cellStyle name="Note" xfId="69"/>
    <cellStyle name="Output" xfId="70"/>
    <cellStyle name="Percent" xfId="71"/>
    <cellStyle name="Percent 2" xfId="72"/>
    <cellStyle name="Percent 2 2" xfId="73"/>
    <cellStyle name="Percent 2 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342</xdr:row>
      <xdr:rowOff>0</xdr:rowOff>
    </xdr:from>
    <xdr:to>
      <xdr:col>6</xdr:col>
      <xdr:colOff>552450</xdr:colOff>
      <xdr:row>342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572375" y="85220175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333375</xdr:colOff>
      <xdr:row>344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591050" y="856297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344</xdr:row>
      <xdr:rowOff>0</xdr:rowOff>
    </xdr:from>
    <xdr:to>
      <xdr:col>5</xdr:col>
      <xdr:colOff>285750</xdr:colOff>
      <xdr:row>344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505700" y="856297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897"/>
  <sheetViews>
    <sheetView tabSelected="1" view="pageBreakPreview" zoomScale="80" zoomScaleNormal="74" zoomScaleSheetLayoutView="80" workbookViewId="0" topLeftCell="A863">
      <selection activeCell="E881" sqref="E881"/>
    </sheetView>
  </sheetViews>
  <sheetFormatPr defaultColWidth="9.140625" defaultRowHeight="12.75"/>
  <cols>
    <col min="1" max="1" width="20.140625" style="9" customWidth="1"/>
    <col min="2" max="2" width="26.8515625" style="3" customWidth="1"/>
    <col min="3" max="3" width="21.8515625" style="3" customWidth="1"/>
    <col min="4" max="4" width="24.7109375" style="9" customWidth="1"/>
    <col min="5" max="5" width="19.00390625" style="13" customWidth="1"/>
    <col min="6" max="6" width="17.140625" style="3" customWidth="1"/>
    <col min="7" max="9" width="18.57421875" style="18" customWidth="1"/>
    <col min="10" max="10" width="13.7109375" style="18" customWidth="1"/>
    <col min="11" max="12" width="13.28125" style="18" customWidth="1"/>
    <col min="13" max="13" width="15.00390625" style="18" customWidth="1"/>
    <col min="14" max="14" width="14.140625" style="18" customWidth="1"/>
    <col min="15" max="15" width="13.57421875" style="18" customWidth="1"/>
    <col min="16" max="16" width="14.7109375" style="18" customWidth="1"/>
    <col min="17" max="17" width="15.28125" style="18" customWidth="1"/>
    <col min="18" max="18" width="11.421875" style="18" customWidth="1"/>
    <col min="19" max="19" width="13.57421875" style="18" customWidth="1"/>
    <col min="20" max="20" width="14.28125" style="18" customWidth="1"/>
    <col min="21" max="21" width="15.140625" style="18" customWidth="1"/>
    <col min="22" max="22" width="16.00390625" style="18" customWidth="1"/>
    <col min="23" max="23" width="17.8515625" style="3" customWidth="1"/>
    <col min="24" max="24" width="14.7109375" style="3" customWidth="1"/>
    <col min="25" max="25" width="15.00390625" style="3" customWidth="1"/>
    <col min="26" max="26" width="16.421875" style="3" customWidth="1"/>
    <col min="27" max="27" width="13.28125" style="3" customWidth="1"/>
    <col min="28" max="28" width="16.28125" style="3" bestFit="1" customWidth="1"/>
    <col min="29" max="29" width="20.00390625" style="3" bestFit="1" customWidth="1"/>
    <col min="30" max="30" width="25.421875" style="3" bestFit="1" customWidth="1"/>
    <col min="31" max="31" width="22.8515625" style="3" bestFit="1" customWidth="1"/>
    <col min="32" max="33" width="18.28125" style="3" bestFit="1" customWidth="1"/>
    <col min="34" max="34" width="16.140625" style="3" customWidth="1"/>
    <col min="35" max="35" width="12.140625" style="3" customWidth="1"/>
    <col min="36" max="36" width="12.7109375" style="3" customWidth="1"/>
    <col min="37" max="37" width="14.57421875" style="3" customWidth="1"/>
    <col min="38" max="38" width="16.28125" style="3" customWidth="1"/>
    <col min="39" max="39" width="14.00390625" style="3" customWidth="1"/>
    <col min="40" max="42" width="12.8515625" style="3" bestFit="1" customWidth="1"/>
    <col min="43" max="16384" width="9.140625" style="3" customWidth="1"/>
  </cols>
  <sheetData>
    <row r="1" spans="1:6" ht="18.75" thickBot="1">
      <c r="A1" s="1157" t="s">
        <v>0</v>
      </c>
      <c r="B1" s="1157"/>
      <c r="C1" s="1157"/>
      <c r="D1" s="1157"/>
      <c r="E1" s="1157"/>
      <c r="F1" s="1157"/>
    </row>
    <row r="2" spans="1:26" ht="18.75" thickBot="1">
      <c r="A2" s="1157" t="s">
        <v>1</v>
      </c>
      <c r="B2" s="1157"/>
      <c r="C2" s="1157"/>
      <c r="D2" s="1157"/>
      <c r="E2" s="1157"/>
      <c r="F2" s="1157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240"/>
      <c r="V2" s="164"/>
      <c r="W2" s="165"/>
      <c r="X2" s="165"/>
      <c r="Y2" s="165"/>
      <c r="Z2" s="165"/>
    </row>
    <row r="3" spans="1:26" ht="18">
      <c r="A3" s="1157" t="s">
        <v>387</v>
      </c>
      <c r="B3" s="1157"/>
      <c r="C3" s="1157"/>
      <c r="D3" s="1157"/>
      <c r="E3" s="1157"/>
      <c r="F3" s="1157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7"/>
      <c r="Y3" s="167"/>
      <c r="Z3" s="167"/>
    </row>
    <row r="4" spans="1:26" ht="18">
      <c r="A4" s="163"/>
      <c r="B4" s="163"/>
      <c r="C4" s="163"/>
      <c r="D4" s="163"/>
      <c r="E4" s="163"/>
      <c r="F4" s="163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7"/>
      <c r="X4" s="167"/>
      <c r="Y4" s="167"/>
      <c r="Z4" s="167"/>
    </row>
    <row r="5" spans="1:26" ht="26.25">
      <c r="A5" s="1166" t="s">
        <v>165</v>
      </c>
      <c r="B5" s="1166"/>
      <c r="C5" s="1166"/>
      <c r="D5" s="1166"/>
      <c r="E5" s="1166"/>
      <c r="F5" s="1166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7"/>
      <c r="T5" s="1157"/>
      <c r="U5" s="1157"/>
      <c r="V5" s="1157"/>
      <c r="W5" s="1157"/>
      <c r="X5" s="1157"/>
      <c r="Y5" s="1157"/>
      <c r="Z5" s="1157"/>
    </row>
    <row r="6" spans="1:26" ht="9.75" customHeight="1">
      <c r="A6" s="163" t="s">
        <v>40</v>
      </c>
      <c r="B6" s="168"/>
      <c r="C6" s="168"/>
      <c r="D6" s="169"/>
      <c r="E6" s="170"/>
      <c r="F6" s="16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167"/>
      <c r="Y6" s="167"/>
      <c r="Z6" s="167"/>
    </row>
    <row r="7" spans="1:26" ht="23.25" customHeight="1">
      <c r="A7" s="1157" t="s">
        <v>2</v>
      </c>
      <c r="B7" s="1157"/>
      <c r="C7" s="1157"/>
      <c r="D7" s="1157"/>
      <c r="E7" s="1157"/>
      <c r="F7" s="115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7"/>
      <c r="X7" s="167"/>
      <c r="Y7" s="167"/>
      <c r="Z7" s="167"/>
    </row>
    <row r="8" spans="1:26" ht="22.5" customHeight="1">
      <c r="A8" s="1163" t="s">
        <v>388</v>
      </c>
      <c r="B8" s="1163"/>
      <c r="C8" s="1163"/>
      <c r="D8" s="1163"/>
      <c r="E8" s="1163"/>
      <c r="F8" s="1163"/>
      <c r="G8" s="1163"/>
      <c r="H8" s="1078"/>
      <c r="I8" s="793"/>
      <c r="J8" s="355"/>
      <c r="K8" s="355"/>
      <c r="L8" s="277"/>
      <c r="M8" s="277"/>
      <c r="N8" s="277"/>
      <c r="O8" s="338"/>
      <c r="P8" s="338"/>
      <c r="Q8" s="171"/>
      <c r="R8" s="171"/>
      <c r="S8" s="171"/>
      <c r="T8" s="171"/>
      <c r="U8" s="171"/>
      <c r="V8" s="171"/>
      <c r="W8" s="172"/>
      <c r="X8" s="172"/>
      <c r="Y8" s="172"/>
      <c r="Z8" s="172"/>
    </row>
    <row r="9" spans="1:26" ht="14.25" customHeight="1">
      <c r="A9" s="8"/>
      <c r="B9" s="2"/>
      <c r="C9" s="2"/>
      <c r="D9" s="11"/>
      <c r="E9" s="1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  <c r="X9" s="2"/>
      <c r="Y9" s="2"/>
      <c r="Z9" s="2"/>
    </row>
    <row r="10" spans="1:26" ht="14.25" customHeight="1">
      <c r="A10" s="149"/>
      <c r="B10" s="363"/>
      <c r="C10" s="363"/>
      <c r="D10" s="364"/>
      <c r="E10" s="365"/>
      <c r="F10" s="363"/>
      <c r="G10" s="366"/>
      <c r="H10" s="366"/>
      <c r="I10" s="366"/>
      <c r="J10" s="366"/>
      <c r="K10" s="36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/>
      <c r="X10" s="2"/>
      <c r="Y10" s="2"/>
      <c r="Z10" s="2"/>
    </row>
    <row r="11" spans="1:26" ht="16.5" thickBot="1">
      <c r="A11" s="16" t="s">
        <v>286</v>
      </c>
      <c r="B11" s="58"/>
      <c r="C11" s="58"/>
      <c r="D11" s="60"/>
      <c r="E11" s="365"/>
      <c r="F11" s="363"/>
      <c r="G11" s="366"/>
      <c r="H11" s="366"/>
      <c r="I11" s="366"/>
      <c r="J11" s="366"/>
      <c r="K11" s="36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  <c r="X11" s="2"/>
      <c r="Y11" s="2"/>
      <c r="Z11" s="2"/>
    </row>
    <row r="12" spans="1:26" ht="27.75" customHeight="1">
      <c r="A12" s="1158" t="s">
        <v>75</v>
      </c>
      <c r="B12" s="1160" t="s">
        <v>52</v>
      </c>
      <c r="C12" s="1161"/>
      <c r="D12" s="1161"/>
      <c r="E12" s="1162"/>
      <c r="F12" s="363"/>
      <c r="G12" s="366"/>
      <c r="H12" s="366"/>
      <c r="I12" s="366"/>
      <c r="J12" s="366"/>
      <c r="K12" s="366"/>
      <c r="L12" s="7"/>
      <c r="M12" s="7"/>
      <c r="N12" s="7"/>
      <c r="O12" s="7"/>
      <c r="P12" s="7"/>
      <c r="Q12" s="7">
        <f>157+463</f>
        <v>620</v>
      </c>
      <c r="R12" s="7"/>
      <c r="S12" s="7"/>
      <c r="T12" s="7"/>
      <c r="U12" s="7"/>
      <c r="V12" s="7"/>
      <c r="W12" s="2"/>
      <c r="X12" s="2"/>
      <c r="Y12" s="2"/>
      <c r="Z12" s="2"/>
    </row>
    <row r="13" spans="1:26" s="22" customFormat="1" ht="117.75" customHeight="1">
      <c r="A13" s="1159"/>
      <c r="B13" s="367" t="s">
        <v>411</v>
      </c>
      <c r="C13" s="367" t="s">
        <v>369</v>
      </c>
      <c r="D13" s="367" t="s">
        <v>6</v>
      </c>
      <c r="E13" s="368" t="s">
        <v>53</v>
      </c>
      <c r="F13" s="369"/>
      <c r="G13" s="370"/>
      <c r="H13" s="370"/>
      <c r="I13" s="370"/>
      <c r="J13" s="370"/>
      <c r="K13" s="370"/>
      <c r="L13" s="21"/>
      <c r="M13" s="21"/>
      <c r="N13" s="21"/>
      <c r="O13" s="21"/>
      <c r="P13" s="21"/>
      <c r="Q13" s="21"/>
      <c r="R13" s="21">
        <v>370</v>
      </c>
      <c r="S13" s="21"/>
      <c r="T13" s="21"/>
      <c r="U13" s="21"/>
      <c r="V13" s="21"/>
      <c r="W13" s="20"/>
      <c r="X13" s="20"/>
      <c r="Y13" s="20"/>
      <c r="Z13" s="20"/>
    </row>
    <row r="14" spans="1:26" ht="22.5" customHeight="1">
      <c r="A14" s="150" t="s">
        <v>27</v>
      </c>
      <c r="B14" s="604">
        <v>436698</v>
      </c>
      <c r="C14" s="840">
        <v>405636</v>
      </c>
      <c r="D14" s="371">
        <f>C14-B14</f>
        <v>-31062</v>
      </c>
      <c r="E14" s="372">
        <f>D14/B14</f>
        <v>-0.07112924721432203</v>
      </c>
      <c r="F14" s="363"/>
      <c r="G14" s="366"/>
      <c r="H14" s="366"/>
      <c r="I14" s="366"/>
      <c r="J14" s="366"/>
      <c r="K14" s="36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</row>
    <row r="15" spans="1:26" ht="21" customHeight="1">
      <c r="A15" s="150" t="s">
        <v>76</v>
      </c>
      <c r="B15" s="604">
        <v>214326</v>
      </c>
      <c r="C15" s="840">
        <v>209550</v>
      </c>
      <c r="D15" s="371">
        <f>C15-B15</f>
        <v>-4776</v>
      </c>
      <c r="E15" s="372">
        <f>D15/B15</f>
        <v>-0.022283810643599005</v>
      </c>
      <c r="F15" s="363"/>
      <c r="G15" s="366"/>
      <c r="H15" s="366"/>
      <c r="I15" s="366"/>
      <c r="J15" s="366"/>
      <c r="K15" s="366"/>
      <c r="L15" s="7"/>
      <c r="M15" s="7"/>
      <c r="N15" s="7"/>
      <c r="O15" s="7"/>
      <c r="P15" s="7"/>
      <c r="Q15" s="7"/>
      <c r="R15" s="7">
        <f>370/2</f>
        <v>185</v>
      </c>
      <c r="S15" s="7"/>
      <c r="T15" s="7"/>
      <c r="U15" s="7"/>
      <c r="V15" s="7"/>
      <c r="W15" s="2"/>
      <c r="X15" s="2"/>
      <c r="Y15" s="2"/>
      <c r="Z15" s="2"/>
    </row>
    <row r="16" spans="1:26" ht="21" customHeight="1" thickBot="1">
      <c r="A16" s="373" t="s">
        <v>142</v>
      </c>
      <c r="B16" s="605">
        <v>0</v>
      </c>
      <c r="C16" s="605">
        <v>0</v>
      </c>
      <c r="D16" s="606">
        <f>C16-B16</f>
        <v>0</v>
      </c>
      <c r="E16" s="607" t="e">
        <f>D16/B16</f>
        <v>#DIV/0!</v>
      </c>
      <c r="F16" s="363"/>
      <c r="G16" s="366"/>
      <c r="H16" s="366"/>
      <c r="I16" s="366"/>
      <c r="J16" s="366"/>
      <c r="K16" s="36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"/>
      <c r="X16" s="2"/>
      <c r="Y16" s="2"/>
      <c r="Z16" s="2"/>
    </row>
    <row r="17" spans="1:11" ht="18.75" customHeight="1" thickBot="1">
      <c r="A17" s="608" t="s">
        <v>20</v>
      </c>
      <c r="B17" s="609">
        <f>SUM(B14:B16)</f>
        <v>651024</v>
      </c>
      <c r="C17" s="609">
        <f>SUM(C14:C16)</f>
        <v>615186</v>
      </c>
      <c r="D17" s="610">
        <f>C17-B17</f>
        <v>-35838</v>
      </c>
      <c r="E17" s="611">
        <f>D17/B17</f>
        <v>-0.05504866180048662</v>
      </c>
      <c r="F17" s="6"/>
      <c r="G17" s="65"/>
      <c r="H17" s="65"/>
      <c r="I17" s="65"/>
      <c r="J17" s="65"/>
      <c r="K17" s="65"/>
    </row>
    <row r="18" spans="1:11" ht="15.75">
      <c r="A18" s="60"/>
      <c r="B18" s="6"/>
      <c r="C18" s="6"/>
      <c r="D18" s="60"/>
      <c r="E18" s="55"/>
      <c r="F18" s="6"/>
      <c r="G18" s="65"/>
      <c r="H18" s="65"/>
      <c r="I18" s="65"/>
      <c r="J18" s="65"/>
      <c r="K18" s="65"/>
    </row>
    <row r="19" spans="1:22" ht="27" customHeight="1" thickBot="1">
      <c r="A19" s="88" t="s">
        <v>412</v>
      </c>
      <c r="B19" s="88"/>
      <c r="C19" s="88"/>
      <c r="D19" s="60"/>
      <c r="E19" s="55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54.75" customHeight="1">
      <c r="A20" s="374" t="s">
        <v>125</v>
      </c>
      <c r="B20" s="375" t="s">
        <v>75</v>
      </c>
      <c r="C20" s="376" t="s">
        <v>413</v>
      </c>
      <c r="D20" s="60"/>
      <c r="E20" s="55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R20" s="3">
        <f>370+50</f>
        <v>420</v>
      </c>
      <c r="S20" s="3"/>
      <c r="T20" s="3"/>
      <c r="U20" s="3"/>
      <c r="V20" s="3"/>
    </row>
    <row r="21" spans="1:22" ht="20.25" customHeight="1">
      <c r="A21" s="80">
        <v>1</v>
      </c>
      <c r="B21" s="377" t="s">
        <v>126</v>
      </c>
      <c r="C21" s="155">
        <v>220</v>
      </c>
      <c r="D21" s="60"/>
      <c r="E21" s="55"/>
      <c r="F21" s="6"/>
      <c r="G21" s="6"/>
      <c r="H21" s="6"/>
      <c r="I21" s="6"/>
      <c r="J21" s="6"/>
      <c r="K21" s="6"/>
      <c r="L21" s="3"/>
      <c r="M21" s="3"/>
      <c r="N21" s="3"/>
      <c r="O21" s="3"/>
      <c r="P21" s="3"/>
      <c r="Q21" s="3"/>
      <c r="R21" s="3"/>
      <c r="S21" s="3">
        <f>420/2</f>
        <v>210</v>
      </c>
      <c r="T21" s="3"/>
      <c r="U21" s="3"/>
      <c r="V21" s="3"/>
    </row>
    <row r="22" spans="1:22" ht="20.25" customHeight="1">
      <c r="A22" s="80">
        <v>2</v>
      </c>
      <c r="B22" s="377" t="s">
        <v>127</v>
      </c>
      <c r="C22" s="155">
        <v>220</v>
      </c>
      <c r="D22" s="60"/>
      <c r="E22" s="55"/>
      <c r="F22" s="6"/>
      <c r="G22" s="6"/>
      <c r="H22" s="6"/>
      <c r="I22" s="6"/>
      <c r="J22" s="6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0.25" customHeight="1" thickBot="1">
      <c r="A23" s="320">
        <v>3</v>
      </c>
      <c r="B23" s="321" t="s">
        <v>142</v>
      </c>
      <c r="C23" s="794">
        <v>0</v>
      </c>
      <c r="D23" s="60"/>
      <c r="E23" s="55"/>
      <c r="F23" s="6"/>
      <c r="G23" s="6"/>
      <c r="H23" s="6"/>
      <c r="I23" s="6"/>
      <c r="J23" s="6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11" ht="15.75">
      <c r="A24" s="60"/>
      <c r="B24" s="6"/>
      <c r="C24" s="6"/>
      <c r="D24" s="60"/>
      <c r="E24" s="55"/>
      <c r="F24" s="6"/>
      <c r="G24" s="65"/>
      <c r="H24" s="65"/>
      <c r="I24" s="65"/>
      <c r="J24" s="65"/>
      <c r="K24" s="65"/>
    </row>
    <row r="25" spans="1:11" ht="19.5" customHeight="1" thickBot="1">
      <c r="A25" s="1133" t="s">
        <v>56</v>
      </c>
      <c r="B25" s="1133"/>
      <c r="C25" s="1133"/>
      <c r="D25" s="1165"/>
      <c r="E25" s="1165"/>
      <c r="F25" s="378"/>
      <c r="G25" s="65"/>
      <c r="H25" s="65"/>
      <c r="I25" s="65"/>
      <c r="J25" s="65"/>
      <c r="K25" s="65"/>
    </row>
    <row r="26" spans="1:11" ht="69.75" customHeight="1">
      <c r="A26" s="379" t="s">
        <v>59</v>
      </c>
      <c r="B26" s="375" t="s">
        <v>414</v>
      </c>
      <c r="C26" s="375" t="s">
        <v>415</v>
      </c>
      <c r="D26" s="375" t="s">
        <v>6</v>
      </c>
      <c r="E26" s="380" t="s">
        <v>53</v>
      </c>
      <c r="F26" s="378"/>
      <c r="G26" s="65"/>
      <c r="H26" s="65"/>
      <c r="I26" s="65"/>
      <c r="J26" s="65"/>
      <c r="K26" s="65"/>
    </row>
    <row r="27" spans="1:11" ht="26.25" customHeight="1">
      <c r="A27" s="150" t="s">
        <v>27</v>
      </c>
      <c r="B27" s="326">
        <v>220</v>
      </c>
      <c r="C27" s="26">
        <v>138</v>
      </c>
      <c r="D27" s="371">
        <f>C27-B27</f>
        <v>-82</v>
      </c>
      <c r="E27" s="372">
        <f>D27/B27</f>
        <v>-0.37272727272727274</v>
      </c>
      <c r="F27" s="6"/>
      <c r="G27" s="65"/>
      <c r="H27" s="65"/>
      <c r="I27" s="65"/>
      <c r="J27" s="65"/>
      <c r="K27" s="65"/>
    </row>
    <row r="28" spans="1:11" ht="33.75" customHeight="1">
      <c r="A28" s="150" t="s">
        <v>76</v>
      </c>
      <c r="B28" s="326">
        <v>220</v>
      </c>
      <c r="C28" s="326">
        <v>137.3</v>
      </c>
      <c r="D28" s="371">
        <f>C28-B28</f>
        <v>-82.69999999999999</v>
      </c>
      <c r="E28" s="372">
        <f>D28/B28</f>
        <v>-0.37590909090909086</v>
      </c>
      <c r="F28" s="6"/>
      <c r="G28" s="65"/>
      <c r="H28" s="65"/>
      <c r="I28" s="65"/>
      <c r="J28" s="65"/>
      <c r="K28" s="65"/>
    </row>
    <row r="29" spans="1:11" ht="25.5" customHeight="1">
      <c r="A29" s="150" t="s">
        <v>73</v>
      </c>
      <c r="B29" s="350">
        <f>AVERAGE(B27:B28)</f>
        <v>220</v>
      </c>
      <c r="C29" s="350">
        <f>AVERAGE(C27:C28)</f>
        <v>137.65</v>
      </c>
      <c r="D29" s="381">
        <f>(D27+D28)/2</f>
        <v>-82.35</v>
      </c>
      <c r="E29" s="372">
        <f>D29/B29</f>
        <v>-0.37431818181818177</v>
      </c>
      <c r="F29" s="6"/>
      <c r="G29" s="65"/>
      <c r="H29" s="65"/>
      <c r="I29" s="65"/>
      <c r="J29" s="65"/>
      <c r="K29" s="65"/>
    </row>
    <row r="30" spans="1:11" ht="27.75" customHeight="1" thickBot="1">
      <c r="A30" s="318" t="s">
        <v>142</v>
      </c>
      <c r="B30" s="14">
        <v>0</v>
      </c>
      <c r="C30" s="14">
        <v>0</v>
      </c>
      <c r="D30" s="15">
        <f>C30-B30</f>
        <v>0</v>
      </c>
      <c r="E30" s="319" t="e">
        <f>D30/B30</f>
        <v>#DIV/0!</v>
      </c>
      <c r="F30" s="6"/>
      <c r="G30" s="65"/>
      <c r="H30" s="65"/>
      <c r="I30" s="65"/>
      <c r="J30" s="65"/>
      <c r="K30" s="65"/>
    </row>
    <row r="31" spans="1:11" ht="15.75">
      <c r="A31" s="50"/>
      <c r="B31" s="70"/>
      <c r="C31" s="70"/>
      <c r="D31" s="52"/>
      <c r="E31" s="382"/>
      <c r="F31" s="6"/>
      <c r="G31" s="65"/>
      <c r="H31" s="65"/>
      <c r="I31" s="65"/>
      <c r="J31" s="65"/>
      <c r="K31" s="65"/>
    </row>
    <row r="32" spans="1:12" ht="15.75">
      <c r="A32" s="1133" t="s">
        <v>220</v>
      </c>
      <c r="B32" s="1133"/>
      <c r="C32" s="1133"/>
      <c r="D32" s="1133"/>
      <c r="E32" s="382"/>
      <c r="F32" s="6"/>
      <c r="G32" s="65"/>
      <c r="H32" s="65"/>
      <c r="I32" s="65"/>
      <c r="J32" s="65"/>
      <c r="K32" s="65"/>
      <c r="L32" s="65"/>
    </row>
    <row r="33" spans="1:12" ht="16.5" thickBot="1">
      <c r="A33" s="1133" t="s">
        <v>370</v>
      </c>
      <c r="B33" s="1133"/>
      <c r="C33" s="1133"/>
      <c r="D33" s="1133"/>
      <c r="E33" s="382"/>
      <c r="F33" s="6"/>
      <c r="G33" s="65"/>
      <c r="H33" s="65"/>
      <c r="I33" s="65"/>
      <c r="J33" s="65"/>
      <c r="K33" s="65"/>
      <c r="L33" s="65"/>
    </row>
    <row r="34" spans="1:26" s="22" customFormat="1" ht="63.75" thickBot="1">
      <c r="A34" s="774" t="s">
        <v>59</v>
      </c>
      <c r="B34" s="743" t="s">
        <v>54</v>
      </c>
      <c r="C34" s="743" t="s">
        <v>74</v>
      </c>
      <c r="D34" s="743" t="s">
        <v>55</v>
      </c>
      <c r="E34" s="890" t="s">
        <v>53</v>
      </c>
      <c r="F34" s="369"/>
      <c r="G34" s="370"/>
      <c r="H34" s="370"/>
      <c r="I34" s="370"/>
      <c r="J34" s="370"/>
      <c r="K34" s="370"/>
      <c r="L34" s="370"/>
      <c r="M34" s="21"/>
      <c r="N34" s="21"/>
      <c r="O34" s="370"/>
      <c r="P34" s="21"/>
      <c r="Q34" s="29"/>
      <c r="R34" s="29"/>
      <c r="S34" s="29"/>
      <c r="T34" s="29"/>
      <c r="U34" s="29"/>
      <c r="V34" s="21"/>
      <c r="W34" s="20"/>
      <c r="X34" s="20"/>
      <c r="Y34" s="20"/>
      <c r="Z34" s="20"/>
    </row>
    <row r="35" spans="1:26" s="22" customFormat="1" ht="32.25" customHeight="1">
      <c r="A35" s="885" t="s">
        <v>27</v>
      </c>
      <c r="B35" s="886">
        <f>B14*B27</f>
        <v>96073560</v>
      </c>
      <c r="C35" s="887">
        <v>57461063</v>
      </c>
      <c r="D35" s="888">
        <f>C35-B35</f>
        <v>-38612497</v>
      </c>
      <c r="E35" s="889">
        <f>D35/B35</f>
        <v>-0.4019055502887579</v>
      </c>
      <c r="F35" s="369"/>
      <c r="J35" s="370"/>
      <c r="K35" s="370"/>
      <c r="L35" s="581"/>
      <c r="M35" s="581"/>
      <c r="N35" s="581"/>
      <c r="O35" s="581"/>
      <c r="P35" s="21"/>
      <c r="Q35" s="29"/>
      <c r="R35" s="29"/>
      <c r="S35" s="29"/>
      <c r="T35" s="29"/>
      <c r="U35" s="29"/>
      <c r="V35" s="29"/>
      <c r="W35" s="20"/>
      <c r="X35" s="20"/>
      <c r="Y35" s="21"/>
      <c r="Z35" s="20"/>
    </row>
    <row r="36" spans="1:26" s="22" customFormat="1" ht="35.25" customHeight="1">
      <c r="A36" s="150" t="s">
        <v>225</v>
      </c>
      <c r="B36" s="795">
        <f>B15*B28</f>
        <v>47151720</v>
      </c>
      <c r="C36" s="383">
        <v>29687954</v>
      </c>
      <c r="D36" s="371">
        <f>C36-B36</f>
        <v>-17463766</v>
      </c>
      <c r="E36" s="84">
        <f>D36/B36</f>
        <v>-0.3703738909206281</v>
      </c>
      <c r="F36" s="369"/>
      <c r="J36" s="370"/>
      <c r="K36" s="370"/>
      <c r="L36" s="581"/>
      <c r="M36" s="581"/>
      <c r="N36" s="581"/>
      <c r="O36" s="581"/>
      <c r="P36" s="21"/>
      <c r="Q36" s="21"/>
      <c r="R36" s="21"/>
      <c r="S36" s="21"/>
      <c r="T36" s="21"/>
      <c r="U36" s="21"/>
      <c r="V36" s="30"/>
      <c r="W36" s="20"/>
      <c r="X36" s="20"/>
      <c r="Y36" s="21"/>
      <c r="Z36" s="20"/>
    </row>
    <row r="37" spans="1:26" s="22" customFormat="1" ht="35.25" customHeight="1">
      <c r="A37" s="373" t="s">
        <v>142</v>
      </c>
      <c r="B37" s="795">
        <f>B16*B30</f>
        <v>0</v>
      </c>
      <c r="C37" s="384">
        <v>0</v>
      </c>
      <c r="D37" s="795">
        <f>C37-B37</f>
        <v>0</v>
      </c>
      <c r="E37" s="84">
        <v>0</v>
      </c>
      <c r="F37" s="369"/>
      <c r="J37" s="370"/>
      <c r="P37" s="21"/>
      <c r="Q37" s="21"/>
      <c r="R37" s="21"/>
      <c r="S37" s="21"/>
      <c r="T37" s="21"/>
      <c r="U37" s="21"/>
      <c r="V37" s="30"/>
      <c r="W37" s="20"/>
      <c r="X37" s="20"/>
      <c r="Y37" s="21"/>
      <c r="Z37" s="20"/>
    </row>
    <row r="38" spans="1:15" ht="30.75" customHeight="1" thickBot="1">
      <c r="A38" s="318" t="s">
        <v>20</v>
      </c>
      <c r="B38" s="15">
        <f>SUM(B35:B37)</f>
        <v>143225280</v>
      </c>
      <c r="C38" s="15">
        <f>SUM(C35:C37)</f>
        <v>87149017</v>
      </c>
      <c r="D38" s="797">
        <f>C38-B38</f>
        <v>-56076263</v>
      </c>
      <c r="E38" s="796">
        <f>D38/B38</f>
        <v>-0.39152489700142323</v>
      </c>
      <c r="F38" s="6"/>
      <c r="G38" s="65"/>
      <c r="H38" s="65"/>
      <c r="I38" s="65"/>
      <c r="J38" s="65"/>
      <c r="K38" s="370"/>
      <c r="L38" s="581"/>
      <c r="M38" s="581"/>
      <c r="N38" s="581"/>
      <c r="O38" s="581"/>
    </row>
    <row r="39" spans="1:12" ht="15.75">
      <c r="A39" s="50"/>
      <c r="B39" s="70"/>
      <c r="C39" s="70"/>
      <c r="D39" s="52"/>
      <c r="E39" s="33"/>
      <c r="F39" s="6"/>
      <c r="G39" s="65"/>
      <c r="H39" s="65"/>
      <c r="I39" s="65"/>
      <c r="J39" s="65"/>
      <c r="K39" s="65"/>
      <c r="L39" s="65"/>
    </row>
    <row r="40" spans="1:12" ht="16.5" customHeight="1">
      <c r="A40" s="146"/>
      <c r="B40" s="52"/>
      <c r="C40" s="52"/>
      <c r="D40" s="52"/>
      <c r="E40" s="33"/>
      <c r="F40" s="6"/>
      <c r="G40" s="65"/>
      <c r="H40" s="65"/>
      <c r="I40" s="65"/>
      <c r="J40" s="65"/>
      <c r="K40" s="65"/>
      <c r="L40" s="65"/>
    </row>
    <row r="41" spans="1:22" ht="26.25" customHeight="1" thickBot="1">
      <c r="A41" s="1133" t="s">
        <v>371</v>
      </c>
      <c r="B41" s="1133"/>
      <c r="C41" s="1133"/>
      <c r="D41" s="1133"/>
      <c r="E41" s="1133"/>
      <c r="F41" s="1133"/>
      <c r="G41" s="1133"/>
      <c r="H41" s="354"/>
      <c r="I41" s="354"/>
      <c r="J41" s="354"/>
      <c r="K41" s="354"/>
      <c r="L41" s="354"/>
      <c r="M41" s="5"/>
      <c r="N41" s="5"/>
      <c r="O41" s="5"/>
      <c r="P41" s="5"/>
      <c r="Q41" s="5"/>
      <c r="R41" s="5"/>
      <c r="S41" s="5"/>
      <c r="T41" s="5"/>
      <c r="U41" s="5"/>
      <c r="V41" s="3"/>
    </row>
    <row r="42" spans="1:22" ht="64.5" customHeight="1">
      <c r="A42" s="374" t="s">
        <v>59</v>
      </c>
      <c r="B42" s="375" t="s">
        <v>372</v>
      </c>
      <c r="C42" s="1135" t="s">
        <v>373</v>
      </c>
      <c r="D42" s="1135"/>
      <c r="E42" s="385" t="s">
        <v>83</v>
      </c>
      <c r="F42" s="6"/>
      <c r="G42" s="6"/>
      <c r="H42" s="6"/>
      <c r="I42" s="6"/>
      <c r="J42" s="6"/>
      <c r="K42" s="6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1" customHeight="1">
      <c r="A43" s="352" t="s">
        <v>250</v>
      </c>
      <c r="B43" s="189">
        <f>B14*C21</f>
        <v>96073560</v>
      </c>
      <c r="C43" s="1136">
        <f>C35</f>
        <v>57461063</v>
      </c>
      <c r="D43" s="1137"/>
      <c r="E43" s="386">
        <f>C43/B43</f>
        <v>0.5980944497112421</v>
      </c>
      <c r="F43" s="6"/>
      <c r="G43" s="6"/>
      <c r="H43" s="6"/>
      <c r="I43" s="6"/>
      <c r="J43" s="6"/>
      <c r="K43" s="6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1" customHeight="1">
      <c r="A44" s="352" t="s">
        <v>251</v>
      </c>
      <c r="B44" s="189">
        <f>B15*C22</f>
        <v>47151720</v>
      </c>
      <c r="C44" s="1136">
        <f>C36</f>
        <v>29687954</v>
      </c>
      <c r="D44" s="1137"/>
      <c r="E44" s="386">
        <f>C44/B44</f>
        <v>0.6296261090793719</v>
      </c>
      <c r="F44" s="6"/>
      <c r="G44" s="6"/>
      <c r="H44" s="6"/>
      <c r="I44" s="6"/>
      <c r="J44" s="6"/>
      <c r="K44" s="6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1" customHeight="1">
      <c r="A45" s="353" t="s">
        <v>142</v>
      </c>
      <c r="B45" s="275">
        <f>B16*C23</f>
        <v>0</v>
      </c>
      <c r="C45" s="1136">
        <f>C37</f>
        <v>0</v>
      </c>
      <c r="D45" s="1137"/>
      <c r="E45" s="386">
        <v>0</v>
      </c>
      <c r="F45" s="6"/>
      <c r="G45" s="6"/>
      <c r="H45" s="6"/>
      <c r="I45" s="6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1.75" customHeight="1" thickBot="1">
      <c r="A46" s="318" t="s">
        <v>20</v>
      </c>
      <c r="B46" s="14">
        <f>SUM(B43:B45)</f>
        <v>143225280</v>
      </c>
      <c r="C46" s="1152">
        <f>SUM(C43:D45)</f>
        <v>87149017</v>
      </c>
      <c r="D46" s="1153"/>
      <c r="E46" s="387">
        <f>C46/B46</f>
        <v>0.6084751029985768</v>
      </c>
      <c r="F46" s="6"/>
      <c r="G46" s="55"/>
      <c r="H46" s="55"/>
      <c r="I46" s="55"/>
      <c r="J46" s="55"/>
      <c r="K46" s="55"/>
      <c r="L46" s="55"/>
      <c r="M46" s="13"/>
      <c r="N46" s="13"/>
      <c r="O46" s="13"/>
      <c r="P46" s="13"/>
      <c r="Q46" s="3"/>
      <c r="R46" s="3"/>
      <c r="S46" s="3"/>
      <c r="T46" s="3"/>
      <c r="U46" s="3"/>
      <c r="V46" s="3"/>
    </row>
    <row r="47" spans="1:26" s="22" customFormat="1" ht="15" customHeight="1">
      <c r="A47" s="146"/>
      <c r="B47" s="354"/>
      <c r="C47" s="354"/>
      <c r="D47" s="50"/>
      <c r="E47" s="382"/>
      <c r="F47" s="6"/>
      <c r="G47" s="370"/>
      <c r="H47" s="370"/>
      <c r="I47" s="370"/>
      <c r="J47" s="370"/>
      <c r="K47" s="370"/>
      <c r="L47" s="37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0"/>
      <c r="X47" s="20"/>
      <c r="Y47" s="20"/>
      <c r="Z47" s="20"/>
    </row>
    <row r="48" spans="1:26" ht="18" customHeight="1">
      <c r="A48" s="1133" t="s">
        <v>131</v>
      </c>
      <c r="B48" s="1133"/>
      <c r="C48" s="1133"/>
      <c r="D48" s="52"/>
      <c r="E48" s="33"/>
      <c r="F48" s="6"/>
      <c r="G48" s="54"/>
      <c r="H48" s="54"/>
      <c r="I48" s="54"/>
      <c r="J48" s="54"/>
      <c r="K48" s="5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3"/>
      <c r="X48" s="13"/>
      <c r="Y48" s="13"/>
      <c r="Z48" s="13"/>
    </row>
    <row r="49" spans="1:26" ht="18" customHeight="1" thickBot="1">
      <c r="A49" s="1133" t="s">
        <v>389</v>
      </c>
      <c r="B49" s="1133"/>
      <c r="C49" s="1133"/>
      <c r="D49" s="1133"/>
      <c r="E49" s="1133"/>
      <c r="F49" s="1133"/>
      <c r="G49" s="1133"/>
      <c r="H49" s="354"/>
      <c r="I49" s="354"/>
      <c r="J49" s="354"/>
      <c r="K49" s="354"/>
      <c r="L49" s="5"/>
      <c r="M49" s="5"/>
      <c r="N49" s="5"/>
      <c r="O49" s="5"/>
      <c r="P49" s="5"/>
      <c r="Q49" s="5"/>
      <c r="R49" s="5"/>
      <c r="S49" s="5"/>
      <c r="T49" s="5"/>
      <c r="U49" s="5"/>
      <c r="V49" s="35"/>
      <c r="W49" s="5"/>
      <c r="X49" s="5"/>
      <c r="Y49" s="5"/>
      <c r="Z49" s="5"/>
    </row>
    <row r="50" spans="1:26" ht="43.5" customHeight="1" thickBot="1">
      <c r="A50" s="608" t="s">
        <v>3</v>
      </c>
      <c r="B50" s="742" t="s">
        <v>60</v>
      </c>
      <c r="C50" s="743" t="s">
        <v>166</v>
      </c>
      <c r="D50" s="742" t="s">
        <v>85</v>
      </c>
      <c r="E50" s="744" t="s">
        <v>61</v>
      </c>
      <c r="F50" s="745" t="s">
        <v>62</v>
      </c>
      <c r="G50" s="54"/>
      <c r="H50" s="54"/>
      <c r="I50" s="54"/>
      <c r="J50" s="54"/>
      <c r="K50" s="5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3"/>
      <c r="X50" s="13"/>
      <c r="Y50" s="13"/>
      <c r="Z50" s="13"/>
    </row>
    <row r="51" spans="1:26" ht="16.5" customHeight="1">
      <c r="A51" s="738">
        <v>1</v>
      </c>
      <c r="B51" s="751" t="s">
        <v>155</v>
      </c>
      <c r="C51" s="739">
        <v>935</v>
      </c>
      <c r="D51" s="739">
        <v>935</v>
      </c>
      <c r="E51" s="740">
        <f>C51-D51</f>
        <v>0</v>
      </c>
      <c r="F51" s="741">
        <f>E51/C51</f>
        <v>0</v>
      </c>
      <c r="G51" s="54"/>
      <c r="H51" s="54"/>
      <c r="I51" s="54"/>
      <c r="J51" s="54"/>
      <c r="K51" s="5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3"/>
      <c r="X51" s="13"/>
      <c r="Y51" s="13"/>
      <c r="Z51" s="13"/>
    </row>
    <row r="52" spans="1:26" ht="18.75" customHeight="1">
      <c r="A52" s="187">
        <v>2</v>
      </c>
      <c r="B52" s="751" t="s">
        <v>156</v>
      </c>
      <c r="C52" s="391">
        <v>264</v>
      </c>
      <c r="D52" s="391">
        <v>264</v>
      </c>
      <c r="E52" s="25">
        <f aca="true" t="shared" si="0" ref="E52:E71">C52-D52</f>
        <v>0</v>
      </c>
      <c r="F52" s="396">
        <f aca="true" t="shared" si="1" ref="F52:F71">E52/C52</f>
        <v>0</v>
      </c>
      <c r="G52" s="54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3"/>
      <c r="X52" s="13"/>
      <c r="Y52" s="13"/>
      <c r="Z52" s="13"/>
    </row>
    <row r="53" spans="1:26" ht="15.75" customHeight="1">
      <c r="A53" s="187">
        <v>3</v>
      </c>
      <c r="B53" s="751" t="s">
        <v>157</v>
      </c>
      <c r="C53" s="391">
        <v>874</v>
      </c>
      <c r="D53" s="391">
        <v>874</v>
      </c>
      <c r="E53" s="25">
        <f t="shared" si="0"/>
        <v>0</v>
      </c>
      <c r="F53" s="396">
        <f t="shared" si="1"/>
        <v>0</v>
      </c>
      <c r="G53" s="54"/>
      <c r="H53" s="54"/>
      <c r="I53" s="54"/>
      <c r="J53" s="54"/>
      <c r="K53" s="5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3"/>
      <c r="X53" s="13"/>
      <c r="Y53" s="13"/>
      <c r="Z53" s="13"/>
    </row>
    <row r="54" spans="1:26" ht="17.25" customHeight="1">
      <c r="A54" s="187">
        <v>4</v>
      </c>
      <c r="B54" s="751" t="s">
        <v>158</v>
      </c>
      <c r="C54" s="391">
        <v>899</v>
      </c>
      <c r="D54" s="391">
        <v>899</v>
      </c>
      <c r="E54" s="25">
        <f t="shared" si="0"/>
        <v>0</v>
      </c>
      <c r="F54" s="396">
        <f t="shared" si="1"/>
        <v>0</v>
      </c>
      <c r="G54" s="54"/>
      <c r="H54" s="54"/>
      <c r="I54" s="54"/>
      <c r="J54" s="54"/>
      <c r="K54" s="54"/>
      <c r="L54" s="34"/>
      <c r="N54" s="34"/>
      <c r="O54" s="34"/>
      <c r="P54" s="34"/>
      <c r="Q54" s="34"/>
      <c r="R54" s="34"/>
      <c r="S54" s="34"/>
      <c r="T54" s="34"/>
      <c r="U54" s="34"/>
      <c r="V54" s="34"/>
      <c r="W54" s="13"/>
      <c r="X54" s="13"/>
      <c r="Y54" s="13"/>
      <c r="Z54" s="13"/>
    </row>
    <row r="55" spans="1:26" ht="16.5" customHeight="1">
      <c r="A55" s="187">
        <v>5</v>
      </c>
      <c r="B55" s="751" t="s">
        <v>159</v>
      </c>
      <c r="C55" s="391">
        <v>687</v>
      </c>
      <c r="D55" s="391">
        <v>687</v>
      </c>
      <c r="E55" s="25">
        <f t="shared" si="0"/>
        <v>0</v>
      </c>
      <c r="F55" s="396">
        <f t="shared" si="1"/>
        <v>0</v>
      </c>
      <c r="G55" s="54"/>
      <c r="H55" s="54"/>
      <c r="I55" s="54"/>
      <c r="J55" s="54"/>
      <c r="K55" s="54"/>
      <c r="L55" s="34"/>
      <c r="N55" s="34"/>
      <c r="O55" s="34"/>
      <c r="P55" s="34"/>
      <c r="Q55" s="34"/>
      <c r="R55" s="34"/>
      <c r="S55" s="34"/>
      <c r="T55" s="34"/>
      <c r="U55" s="34"/>
      <c r="V55" s="34"/>
      <c r="W55" s="13"/>
      <c r="X55" s="13"/>
      <c r="Y55" s="13"/>
      <c r="Z55" s="13"/>
    </row>
    <row r="56" spans="1:26" ht="15.75">
      <c r="A56" s="187">
        <v>6</v>
      </c>
      <c r="B56" s="751" t="s">
        <v>160</v>
      </c>
      <c r="C56" s="391">
        <v>643</v>
      </c>
      <c r="D56" s="391">
        <v>643</v>
      </c>
      <c r="E56" s="25">
        <f t="shared" si="0"/>
        <v>0</v>
      </c>
      <c r="F56" s="396">
        <f t="shared" si="1"/>
        <v>0</v>
      </c>
      <c r="G56" s="54"/>
      <c r="H56" s="54"/>
      <c r="I56" s="54"/>
      <c r="J56" s="54"/>
      <c r="K56" s="54"/>
      <c r="L56" s="34"/>
      <c r="N56" s="34"/>
      <c r="O56" s="34"/>
      <c r="P56" s="34"/>
      <c r="Q56" s="34"/>
      <c r="R56" s="34"/>
      <c r="S56" s="34"/>
      <c r="T56" s="34"/>
      <c r="U56" s="34"/>
      <c r="V56" s="34"/>
      <c r="W56" s="13"/>
      <c r="X56" s="13"/>
      <c r="Y56" s="13"/>
      <c r="Z56" s="13"/>
    </row>
    <row r="57" spans="1:26" ht="15.75" customHeight="1">
      <c r="A57" s="187">
        <v>7</v>
      </c>
      <c r="B57" s="751" t="s">
        <v>161</v>
      </c>
      <c r="C57" s="391">
        <v>526</v>
      </c>
      <c r="D57" s="391">
        <v>526</v>
      </c>
      <c r="E57" s="25">
        <f t="shared" si="0"/>
        <v>0</v>
      </c>
      <c r="F57" s="396">
        <f t="shared" si="1"/>
        <v>0</v>
      </c>
      <c r="G57" s="54"/>
      <c r="H57" s="54"/>
      <c r="I57" s="54"/>
      <c r="J57" s="54"/>
      <c r="K57" s="54"/>
      <c r="L57" s="34"/>
      <c r="N57" s="34"/>
      <c r="O57" s="34"/>
      <c r="P57" s="34"/>
      <c r="Q57" s="34"/>
      <c r="R57" s="34"/>
      <c r="S57" s="34"/>
      <c r="T57" s="34"/>
      <c r="U57" s="34"/>
      <c r="V57" s="34"/>
      <c r="W57" s="13"/>
      <c r="X57" s="13"/>
      <c r="Y57" s="13"/>
      <c r="Z57" s="13"/>
    </row>
    <row r="58" spans="1:26" ht="17.25" customHeight="1">
      <c r="A58" s="187">
        <v>8</v>
      </c>
      <c r="B58" s="751" t="s">
        <v>162</v>
      </c>
      <c r="C58" s="391">
        <v>457</v>
      </c>
      <c r="D58" s="391">
        <v>457</v>
      </c>
      <c r="E58" s="25">
        <f t="shared" si="0"/>
        <v>0</v>
      </c>
      <c r="F58" s="396">
        <f t="shared" si="1"/>
        <v>0</v>
      </c>
      <c r="G58" s="54"/>
      <c r="H58" s="54"/>
      <c r="I58" s="54"/>
      <c r="J58" s="54"/>
      <c r="K58" s="54"/>
      <c r="L58" s="34"/>
      <c r="N58" s="34"/>
      <c r="O58" s="34"/>
      <c r="P58" s="34"/>
      <c r="Q58" s="34"/>
      <c r="R58" s="34"/>
      <c r="S58" s="34"/>
      <c r="T58" s="34"/>
      <c r="U58" s="34"/>
      <c r="V58" s="34"/>
      <c r="W58" s="13"/>
      <c r="X58" s="13"/>
      <c r="Y58" s="13"/>
      <c r="Z58" s="13"/>
    </row>
    <row r="59" spans="1:26" ht="16.5" customHeight="1">
      <c r="A59" s="187">
        <v>9</v>
      </c>
      <c r="B59" s="751" t="s">
        <v>163</v>
      </c>
      <c r="C59" s="391">
        <v>1004</v>
      </c>
      <c r="D59" s="391">
        <v>1004</v>
      </c>
      <c r="E59" s="25">
        <f t="shared" si="0"/>
        <v>0</v>
      </c>
      <c r="F59" s="396">
        <f t="shared" si="1"/>
        <v>0</v>
      </c>
      <c r="G59" s="54"/>
      <c r="H59" s="54"/>
      <c r="I59" s="54"/>
      <c r="J59" s="54"/>
      <c r="K59" s="54"/>
      <c r="L59" s="34"/>
      <c r="N59" s="34"/>
      <c r="O59" s="34"/>
      <c r="P59" s="34"/>
      <c r="Q59" s="34"/>
      <c r="R59" s="34"/>
      <c r="S59" s="34"/>
      <c r="T59" s="34"/>
      <c r="U59" s="34"/>
      <c r="V59" s="34"/>
      <c r="W59" s="13"/>
      <c r="X59" s="13"/>
      <c r="Y59" s="13"/>
      <c r="Z59" s="13"/>
    </row>
    <row r="60" spans="1:26" ht="15.75">
      <c r="A60" s="187">
        <v>10</v>
      </c>
      <c r="B60" s="751" t="s">
        <v>164</v>
      </c>
      <c r="C60" s="391">
        <v>920</v>
      </c>
      <c r="D60" s="391">
        <v>920</v>
      </c>
      <c r="E60" s="25">
        <f t="shared" si="0"/>
        <v>0</v>
      </c>
      <c r="F60" s="396">
        <f t="shared" si="1"/>
        <v>0</v>
      </c>
      <c r="G60" s="54"/>
      <c r="H60" s="54"/>
      <c r="I60" s="54"/>
      <c r="J60" s="54"/>
      <c r="K60" s="54"/>
      <c r="L60" s="34"/>
      <c r="N60" s="34"/>
      <c r="O60" s="34"/>
      <c r="P60" s="34"/>
      <c r="Q60" s="34"/>
      <c r="R60" s="34"/>
      <c r="S60" s="34"/>
      <c r="T60" s="34"/>
      <c r="U60" s="34"/>
      <c r="V60" s="34"/>
      <c r="W60" s="13"/>
      <c r="X60" s="13"/>
      <c r="Y60" s="13"/>
      <c r="Z60" s="13"/>
    </row>
    <row r="61" spans="1:26" ht="15.75" customHeight="1">
      <c r="A61" s="187">
        <v>11</v>
      </c>
      <c r="B61" s="751" t="s">
        <v>143</v>
      </c>
      <c r="C61" s="391">
        <v>203</v>
      </c>
      <c r="D61" s="391">
        <v>203</v>
      </c>
      <c r="E61" s="25">
        <f t="shared" si="0"/>
        <v>0</v>
      </c>
      <c r="F61" s="396">
        <f t="shared" si="1"/>
        <v>0</v>
      </c>
      <c r="G61" s="54"/>
      <c r="H61" s="54"/>
      <c r="I61" s="54"/>
      <c r="J61" s="54"/>
      <c r="K61" s="54"/>
      <c r="L61" s="34"/>
      <c r="N61" s="34"/>
      <c r="O61" s="34"/>
      <c r="P61" s="34"/>
      <c r="Q61" s="34"/>
      <c r="R61" s="34"/>
      <c r="S61" s="34"/>
      <c r="T61" s="34"/>
      <c r="U61" s="34"/>
      <c r="V61" s="34"/>
      <c r="W61" s="13"/>
      <c r="X61" s="13"/>
      <c r="Y61" s="13"/>
      <c r="Z61" s="13"/>
    </row>
    <row r="62" spans="1:26" ht="17.25" customHeight="1">
      <c r="A62" s="187">
        <v>12</v>
      </c>
      <c r="B62" s="751" t="s">
        <v>144</v>
      </c>
      <c r="C62" s="391">
        <v>347</v>
      </c>
      <c r="D62" s="391">
        <v>347</v>
      </c>
      <c r="E62" s="25">
        <f t="shared" si="0"/>
        <v>0</v>
      </c>
      <c r="F62" s="396">
        <f t="shared" si="1"/>
        <v>0</v>
      </c>
      <c r="G62" s="54"/>
      <c r="H62" s="54"/>
      <c r="I62" s="54"/>
      <c r="J62" s="54"/>
      <c r="K62" s="54"/>
      <c r="L62" s="34"/>
      <c r="N62" s="34"/>
      <c r="O62" s="34"/>
      <c r="P62" s="34"/>
      <c r="Q62" s="34"/>
      <c r="R62" s="34"/>
      <c r="S62" s="34"/>
      <c r="T62" s="34"/>
      <c r="U62" s="34"/>
      <c r="V62" s="34"/>
      <c r="W62" s="13"/>
      <c r="X62" s="13"/>
      <c r="Y62" s="13"/>
      <c r="Z62" s="13"/>
    </row>
    <row r="63" spans="1:26" ht="16.5" customHeight="1">
      <c r="A63" s="187">
        <v>13</v>
      </c>
      <c r="B63" s="751" t="s">
        <v>145</v>
      </c>
      <c r="C63" s="391">
        <v>709</v>
      </c>
      <c r="D63" s="391">
        <v>709</v>
      </c>
      <c r="E63" s="25">
        <f t="shared" si="0"/>
        <v>0</v>
      </c>
      <c r="F63" s="396">
        <f t="shared" si="1"/>
        <v>0</v>
      </c>
      <c r="G63" s="54"/>
      <c r="H63" s="54"/>
      <c r="I63" s="54"/>
      <c r="J63" s="54"/>
      <c r="K63" s="54"/>
      <c r="L63" s="34"/>
      <c r="N63" s="34"/>
      <c r="O63" s="34"/>
      <c r="P63" s="34"/>
      <c r="Q63" s="34"/>
      <c r="R63" s="34"/>
      <c r="S63" s="34"/>
      <c r="T63" s="34"/>
      <c r="U63" s="34"/>
      <c r="V63" s="34"/>
      <c r="W63" s="13"/>
      <c r="X63" s="13"/>
      <c r="Y63" s="13"/>
      <c r="Z63" s="13"/>
    </row>
    <row r="64" spans="1:26" ht="15.75">
      <c r="A64" s="187">
        <v>14</v>
      </c>
      <c r="B64" s="751" t="s">
        <v>146</v>
      </c>
      <c r="C64" s="391">
        <v>648</v>
      </c>
      <c r="D64" s="391">
        <v>648</v>
      </c>
      <c r="E64" s="25">
        <f t="shared" si="0"/>
        <v>0</v>
      </c>
      <c r="F64" s="396">
        <f t="shared" si="1"/>
        <v>0</v>
      </c>
      <c r="G64" s="54"/>
      <c r="H64" s="54"/>
      <c r="I64" s="54"/>
      <c r="J64" s="54"/>
      <c r="K64" s="54"/>
      <c r="L64" s="34"/>
      <c r="N64" s="34"/>
      <c r="O64" s="34"/>
      <c r="P64" s="34"/>
      <c r="Q64" s="34"/>
      <c r="R64" s="34"/>
      <c r="S64" s="34"/>
      <c r="T64" s="34"/>
      <c r="U64" s="34"/>
      <c r="V64" s="34"/>
      <c r="W64" s="13"/>
      <c r="X64" s="13"/>
      <c r="Y64" s="13"/>
      <c r="Z64" s="13"/>
    </row>
    <row r="65" spans="1:26" ht="15.75" customHeight="1">
      <c r="A65" s="187">
        <v>15</v>
      </c>
      <c r="B65" s="751" t="s">
        <v>147</v>
      </c>
      <c r="C65" s="391">
        <v>377</v>
      </c>
      <c r="D65" s="391">
        <v>377</v>
      </c>
      <c r="E65" s="25">
        <f t="shared" si="0"/>
        <v>0</v>
      </c>
      <c r="F65" s="396">
        <f t="shared" si="1"/>
        <v>0</v>
      </c>
      <c r="G65" s="54"/>
      <c r="H65" s="54"/>
      <c r="I65" s="54"/>
      <c r="J65" s="54"/>
      <c r="K65" s="54"/>
      <c r="L65" s="34"/>
      <c r="N65" s="34"/>
      <c r="O65" s="34"/>
      <c r="P65" s="34"/>
      <c r="Q65" s="34"/>
      <c r="R65" s="34"/>
      <c r="S65" s="34"/>
      <c r="T65" s="34"/>
      <c r="U65" s="34"/>
      <c r="V65" s="34"/>
      <c r="W65" s="13"/>
      <c r="X65" s="13"/>
      <c r="Y65" s="13"/>
      <c r="Z65" s="13"/>
    </row>
    <row r="66" spans="1:26" ht="17.25" customHeight="1">
      <c r="A66" s="187">
        <v>16</v>
      </c>
      <c r="B66" s="751" t="s">
        <v>148</v>
      </c>
      <c r="C66" s="391">
        <v>497</v>
      </c>
      <c r="D66" s="391">
        <v>497</v>
      </c>
      <c r="E66" s="25">
        <f t="shared" si="0"/>
        <v>0</v>
      </c>
      <c r="F66" s="396">
        <f t="shared" si="1"/>
        <v>0</v>
      </c>
      <c r="G66" s="54"/>
      <c r="H66" s="54"/>
      <c r="I66" s="54"/>
      <c r="J66" s="54"/>
      <c r="K66" s="5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13"/>
      <c r="X66" s="13"/>
      <c r="Y66" s="13"/>
      <c r="Z66" s="13"/>
    </row>
    <row r="67" spans="1:26" ht="16.5" customHeight="1">
      <c r="A67" s="187">
        <v>17</v>
      </c>
      <c r="B67" s="751" t="s">
        <v>149</v>
      </c>
      <c r="C67" s="391">
        <v>335</v>
      </c>
      <c r="D67" s="391">
        <v>335</v>
      </c>
      <c r="E67" s="25">
        <f t="shared" si="0"/>
        <v>0</v>
      </c>
      <c r="F67" s="396">
        <f t="shared" si="1"/>
        <v>0</v>
      </c>
      <c r="G67" s="54"/>
      <c r="H67" s="54"/>
      <c r="I67" s="54"/>
      <c r="J67" s="54"/>
      <c r="K67" s="5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13"/>
      <c r="X67" s="13"/>
      <c r="Y67" s="13"/>
      <c r="Z67" s="13"/>
    </row>
    <row r="68" spans="1:26" ht="15.75">
      <c r="A68" s="187">
        <v>18</v>
      </c>
      <c r="B68" s="751" t="s">
        <v>150</v>
      </c>
      <c r="C68" s="391">
        <v>1128</v>
      </c>
      <c r="D68" s="391">
        <v>1128</v>
      </c>
      <c r="E68" s="25">
        <f t="shared" si="0"/>
        <v>0</v>
      </c>
      <c r="F68" s="396">
        <f t="shared" si="1"/>
        <v>0</v>
      </c>
      <c r="G68" s="54"/>
      <c r="H68" s="54"/>
      <c r="I68" s="54"/>
      <c r="J68" s="54"/>
      <c r="K68" s="5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13"/>
      <c r="X68" s="13"/>
      <c r="Y68" s="13"/>
      <c r="Z68" s="13"/>
    </row>
    <row r="69" spans="1:26" ht="15.75" customHeight="1">
      <c r="A69" s="187">
        <v>19</v>
      </c>
      <c r="B69" s="751" t="s">
        <v>151</v>
      </c>
      <c r="C69" s="391">
        <v>434</v>
      </c>
      <c r="D69" s="391">
        <v>434</v>
      </c>
      <c r="E69" s="25">
        <f t="shared" si="0"/>
        <v>0</v>
      </c>
      <c r="F69" s="396">
        <f t="shared" si="1"/>
        <v>0</v>
      </c>
      <c r="G69" s="54"/>
      <c r="H69" s="54"/>
      <c r="I69" s="54"/>
      <c r="J69" s="54"/>
      <c r="K69" s="5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13"/>
      <c r="X69" s="13"/>
      <c r="Y69" s="13"/>
      <c r="Z69" s="13"/>
    </row>
    <row r="70" spans="1:26" ht="17.25" customHeight="1" thickBot="1">
      <c r="A70" s="187">
        <v>20</v>
      </c>
      <c r="B70" s="751" t="s">
        <v>152</v>
      </c>
      <c r="C70" s="391">
        <v>995</v>
      </c>
      <c r="D70" s="391">
        <v>995</v>
      </c>
      <c r="E70" s="25">
        <f t="shared" si="0"/>
        <v>0</v>
      </c>
      <c r="F70" s="396">
        <f t="shared" si="1"/>
        <v>0</v>
      </c>
      <c r="G70" s="54"/>
      <c r="H70" s="54"/>
      <c r="I70" s="54"/>
      <c r="J70" s="54"/>
      <c r="K70" s="5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13"/>
      <c r="X70" s="13"/>
      <c r="Y70" s="13"/>
      <c r="Z70" s="13"/>
    </row>
    <row r="71" spans="1:26" ht="22.5" customHeight="1" thickBot="1">
      <c r="A71" s="626"/>
      <c r="B71" s="627" t="s">
        <v>20</v>
      </c>
      <c r="C71" s="746">
        <f>SUM(C51:C70)</f>
        <v>12882</v>
      </c>
      <c r="D71" s="746">
        <f>SUM(D51:D70)</f>
        <v>12882</v>
      </c>
      <c r="E71" s="746">
        <f t="shared" si="0"/>
        <v>0</v>
      </c>
      <c r="F71" s="747">
        <f t="shared" si="1"/>
        <v>0</v>
      </c>
      <c r="G71" s="54"/>
      <c r="H71" s="54"/>
      <c r="I71" s="54"/>
      <c r="J71" s="54"/>
      <c r="K71" s="5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13"/>
      <c r="X71" s="13"/>
      <c r="Y71" s="13"/>
      <c r="Z71" s="13"/>
    </row>
    <row r="72" spans="1:26" ht="22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3"/>
      <c r="X72" s="13"/>
      <c r="Y72" s="13"/>
      <c r="Z72" s="13"/>
    </row>
    <row r="73" spans="1:26" ht="35.25" customHeight="1" thickBot="1">
      <c r="A73" s="1133" t="s">
        <v>390</v>
      </c>
      <c r="B73" s="1133"/>
      <c r="C73" s="1133"/>
      <c r="D73" s="1133"/>
      <c r="E73" s="1133"/>
      <c r="F73" s="1133"/>
      <c r="G73" s="1133"/>
      <c r="H73" s="354"/>
      <c r="I73" s="354"/>
      <c r="J73" s="354"/>
      <c r="K73" s="1100" t="s">
        <v>334</v>
      </c>
      <c r="L73" s="1100"/>
      <c r="M73" s="1100"/>
      <c r="N73" s="5"/>
      <c r="O73" s="1101" t="s">
        <v>335</v>
      </c>
      <c r="P73" s="1101"/>
      <c r="Q73" s="1101"/>
      <c r="R73" s="34"/>
      <c r="S73" s="34"/>
      <c r="T73" s="34"/>
      <c r="U73" s="34"/>
      <c r="V73" s="34"/>
      <c r="W73" s="13"/>
      <c r="X73" s="13"/>
      <c r="Y73" s="13"/>
      <c r="Z73" s="13"/>
    </row>
    <row r="74" spans="1:29" ht="45.75" customHeight="1" thickBot="1">
      <c r="A74" s="608" t="s">
        <v>3</v>
      </c>
      <c r="B74" s="742" t="s">
        <v>60</v>
      </c>
      <c r="C74" s="743" t="s">
        <v>166</v>
      </c>
      <c r="D74" s="742" t="s">
        <v>85</v>
      </c>
      <c r="E74" s="744" t="s">
        <v>61</v>
      </c>
      <c r="F74" s="745" t="s">
        <v>62</v>
      </c>
      <c r="G74" s="54"/>
      <c r="H74" s="54"/>
      <c r="I74" s="54"/>
      <c r="J74" s="54"/>
      <c r="K74" s="23" t="s">
        <v>168</v>
      </c>
      <c r="L74" s="38" t="s">
        <v>169</v>
      </c>
      <c r="M74" s="39" t="s">
        <v>20</v>
      </c>
      <c r="N74" s="34"/>
      <c r="O74" s="23" t="s">
        <v>168</v>
      </c>
      <c r="P74" s="38" t="s">
        <v>169</v>
      </c>
      <c r="Q74" s="39" t="s">
        <v>20</v>
      </c>
      <c r="R74" s="34"/>
      <c r="S74" s="40"/>
      <c r="T74" s="40"/>
      <c r="U74" s="41"/>
      <c r="V74" s="41"/>
      <c r="W74" s="41"/>
      <c r="X74" s="41"/>
      <c r="Y74" s="4"/>
      <c r="Z74" s="4"/>
      <c r="AA74" s="4"/>
      <c r="AB74" s="10"/>
      <c r="AC74" s="4"/>
    </row>
    <row r="75" spans="1:29" ht="18" customHeight="1">
      <c r="A75" s="750">
        <v>1</v>
      </c>
      <c r="B75" s="751" t="s">
        <v>155</v>
      </c>
      <c r="C75" s="752">
        <v>563</v>
      </c>
      <c r="D75" s="752">
        <v>563</v>
      </c>
      <c r="E75" s="740">
        <f>C75-D75</f>
        <v>0</v>
      </c>
      <c r="F75" s="741">
        <f>E75/C75</f>
        <v>0</v>
      </c>
      <c r="G75" s="54"/>
      <c r="H75" s="54"/>
      <c r="I75" s="54"/>
      <c r="J75" s="54"/>
      <c r="K75" s="334">
        <v>544</v>
      </c>
      <c r="L75" s="335">
        <v>19</v>
      </c>
      <c r="M75" s="616">
        <f>SUM(K75:L75)</f>
        <v>563</v>
      </c>
      <c r="N75" s="34"/>
      <c r="O75" s="334"/>
      <c r="P75" s="335"/>
      <c r="Q75" s="616">
        <f>SUM(O75:P75)</f>
        <v>0</v>
      </c>
      <c r="R75" s="34"/>
      <c r="S75" s="40"/>
      <c r="T75" s="173"/>
      <c r="U75" s="4"/>
      <c r="V75" s="4"/>
      <c r="W75" s="181"/>
      <c r="X75" s="4"/>
      <c r="Y75" s="182"/>
      <c r="Z75" s="182"/>
      <c r="AA75" s="182"/>
      <c r="AB75" s="4"/>
      <c r="AC75" s="183"/>
    </row>
    <row r="76" spans="1:29" ht="18" customHeight="1">
      <c r="A76" s="322">
        <v>2</v>
      </c>
      <c r="B76" s="179" t="s">
        <v>156</v>
      </c>
      <c r="C76" s="395">
        <v>196</v>
      </c>
      <c r="D76" s="395">
        <v>196</v>
      </c>
      <c r="E76" s="25">
        <f aca="true" t="shared" si="2" ref="E76:E86">C76-D76</f>
        <v>0</v>
      </c>
      <c r="F76" s="396">
        <f aca="true" t="shared" si="3" ref="F76:F86">E76/C76</f>
        <v>0</v>
      </c>
      <c r="G76" s="54"/>
      <c r="H76" s="54"/>
      <c r="I76" s="54"/>
      <c r="J76" s="54"/>
      <c r="K76" s="334">
        <v>194</v>
      </c>
      <c r="L76" s="335">
        <v>2</v>
      </c>
      <c r="M76" s="616">
        <f aca="true" t="shared" si="4" ref="M76:M94">SUM(K76:L76)</f>
        <v>196</v>
      </c>
      <c r="N76" s="34"/>
      <c r="O76" s="334"/>
      <c r="P76" s="335"/>
      <c r="Q76" s="616">
        <f aca="true" t="shared" si="5" ref="Q76:Q94">SUM(O76:P76)</f>
        <v>0</v>
      </c>
      <c r="R76" s="34"/>
      <c r="S76" s="40"/>
      <c r="T76" s="173"/>
      <c r="U76" s="4"/>
      <c r="V76" s="4"/>
      <c r="W76" s="181"/>
      <c r="X76" s="4"/>
      <c r="Y76" s="182"/>
      <c r="Z76" s="182"/>
      <c r="AA76" s="182"/>
      <c r="AB76" s="4"/>
      <c r="AC76" s="183"/>
    </row>
    <row r="77" spans="1:29" ht="18" customHeight="1">
      <c r="A77" s="322">
        <v>3</v>
      </c>
      <c r="B77" s="179" t="s">
        <v>157</v>
      </c>
      <c r="C77" s="395">
        <v>513</v>
      </c>
      <c r="D77" s="395">
        <v>513</v>
      </c>
      <c r="E77" s="25">
        <f t="shared" si="2"/>
        <v>0</v>
      </c>
      <c r="F77" s="396">
        <f t="shared" si="3"/>
        <v>0</v>
      </c>
      <c r="G77" s="54"/>
      <c r="H77" s="54"/>
      <c r="I77" s="54"/>
      <c r="J77" s="54"/>
      <c r="K77" s="334">
        <v>513</v>
      </c>
      <c r="L77" s="335">
        <v>0</v>
      </c>
      <c r="M77" s="616">
        <f t="shared" si="4"/>
        <v>513</v>
      </c>
      <c r="N77" s="34"/>
      <c r="O77" s="334"/>
      <c r="P77" s="335"/>
      <c r="Q77" s="616">
        <f t="shared" si="5"/>
        <v>0</v>
      </c>
      <c r="R77" s="34"/>
      <c r="S77" s="40"/>
      <c r="T77" s="173"/>
      <c r="U77" s="4"/>
      <c r="V77" s="4"/>
      <c r="W77" s="181"/>
      <c r="X77" s="4"/>
      <c r="Y77" s="182"/>
      <c r="Z77" s="182"/>
      <c r="AA77" s="182"/>
      <c r="AB77" s="4"/>
      <c r="AC77" s="183"/>
    </row>
    <row r="78" spans="1:29" ht="17.25" customHeight="1">
      <c r="A78" s="322">
        <v>4</v>
      </c>
      <c r="B78" s="179" t="s">
        <v>158</v>
      </c>
      <c r="C78" s="395">
        <v>597</v>
      </c>
      <c r="D78" s="395">
        <v>597</v>
      </c>
      <c r="E78" s="25">
        <f t="shared" si="2"/>
        <v>0</v>
      </c>
      <c r="F78" s="396">
        <f t="shared" si="3"/>
        <v>0</v>
      </c>
      <c r="G78" s="54"/>
      <c r="H78" s="54"/>
      <c r="I78" s="54"/>
      <c r="J78" s="54"/>
      <c r="K78" s="334">
        <v>592</v>
      </c>
      <c r="L78" s="335">
        <v>5</v>
      </c>
      <c r="M78" s="616">
        <f t="shared" si="4"/>
        <v>597</v>
      </c>
      <c r="N78" s="34"/>
      <c r="O78" s="334"/>
      <c r="P78" s="335"/>
      <c r="Q78" s="616">
        <f t="shared" si="5"/>
        <v>0</v>
      </c>
      <c r="R78" s="34"/>
      <c r="S78" s="40"/>
      <c r="T78" s="173"/>
      <c r="U78" s="4"/>
      <c r="V78" s="4"/>
      <c r="W78" s="181"/>
      <c r="X78" s="4"/>
      <c r="Y78" s="182"/>
      <c r="Z78" s="182"/>
      <c r="AA78" s="182"/>
      <c r="AB78" s="4"/>
      <c r="AC78" s="183"/>
    </row>
    <row r="79" spans="1:29" ht="17.25" customHeight="1">
      <c r="A79" s="322">
        <v>5</v>
      </c>
      <c r="B79" s="179" t="s">
        <v>159</v>
      </c>
      <c r="C79" s="395">
        <v>429</v>
      </c>
      <c r="D79" s="395">
        <v>429</v>
      </c>
      <c r="E79" s="25">
        <f t="shared" si="2"/>
        <v>0</v>
      </c>
      <c r="F79" s="396">
        <f t="shared" si="3"/>
        <v>0</v>
      </c>
      <c r="G79" s="54"/>
      <c r="H79" s="54"/>
      <c r="I79" s="54"/>
      <c r="J79" s="54"/>
      <c r="K79" s="334">
        <v>423</v>
      </c>
      <c r="L79" s="335">
        <v>6</v>
      </c>
      <c r="M79" s="616">
        <f t="shared" si="4"/>
        <v>429</v>
      </c>
      <c r="N79" s="34"/>
      <c r="O79" s="334"/>
      <c r="P79" s="335"/>
      <c r="Q79" s="616">
        <f t="shared" si="5"/>
        <v>0</v>
      </c>
      <c r="R79" s="34"/>
      <c r="S79" s="40"/>
      <c r="T79" s="173"/>
      <c r="U79" s="4"/>
      <c r="V79" s="4"/>
      <c r="W79" s="181"/>
      <c r="X79" s="4"/>
      <c r="Y79" s="182"/>
      <c r="Z79" s="182"/>
      <c r="AA79" s="182"/>
      <c r="AB79" s="4"/>
      <c r="AC79" s="183"/>
    </row>
    <row r="80" spans="1:29" ht="17.25" customHeight="1">
      <c r="A80" s="322">
        <v>6</v>
      </c>
      <c r="B80" s="179" t="s">
        <v>160</v>
      </c>
      <c r="C80" s="395">
        <v>572</v>
      </c>
      <c r="D80" s="395">
        <v>572</v>
      </c>
      <c r="E80" s="25">
        <f t="shared" si="2"/>
        <v>0</v>
      </c>
      <c r="F80" s="396">
        <f t="shared" si="3"/>
        <v>0</v>
      </c>
      <c r="G80" s="54"/>
      <c r="H80" s="54"/>
      <c r="I80" s="54"/>
      <c r="J80" s="54"/>
      <c r="K80" s="334">
        <v>558</v>
      </c>
      <c r="L80" s="335">
        <v>14</v>
      </c>
      <c r="M80" s="616">
        <f t="shared" si="4"/>
        <v>572</v>
      </c>
      <c r="N80" s="34"/>
      <c r="O80" s="334"/>
      <c r="P80" s="335"/>
      <c r="Q80" s="616">
        <f t="shared" si="5"/>
        <v>0</v>
      </c>
      <c r="R80" s="34"/>
      <c r="S80" s="40"/>
      <c r="T80" s="173"/>
      <c r="U80" s="4"/>
      <c r="V80" s="4"/>
      <c r="W80" s="181"/>
      <c r="X80" s="4"/>
      <c r="Y80" s="182"/>
      <c r="Z80" s="182"/>
      <c r="AA80" s="182"/>
      <c r="AB80" s="4"/>
      <c r="AC80" s="183"/>
    </row>
    <row r="81" spans="1:29" ht="17.25" customHeight="1">
      <c r="A81" s="322">
        <v>7</v>
      </c>
      <c r="B81" s="179" t="s">
        <v>161</v>
      </c>
      <c r="C81" s="395">
        <v>333</v>
      </c>
      <c r="D81" s="395">
        <v>333</v>
      </c>
      <c r="E81" s="25">
        <f t="shared" si="2"/>
        <v>0</v>
      </c>
      <c r="F81" s="396">
        <f t="shared" si="3"/>
        <v>0</v>
      </c>
      <c r="G81" s="54"/>
      <c r="H81" s="54"/>
      <c r="I81" s="54"/>
      <c r="J81" s="54"/>
      <c r="K81" s="334">
        <v>331</v>
      </c>
      <c r="L81" s="335">
        <v>2</v>
      </c>
      <c r="M81" s="616">
        <f t="shared" si="4"/>
        <v>333</v>
      </c>
      <c r="N81" s="34"/>
      <c r="O81" s="334"/>
      <c r="P81" s="335"/>
      <c r="Q81" s="616">
        <f t="shared" si="5"/>
        <v>0</v>
      </c>
      <c r="R81" s="34"/>
      <c r="S81" s="40"/>
      <c r="T81" s="173"/>
      <c r="U81" s="4"/>
      <c r="V81" s="4"/>
      <c r="W81" s="181"/>
      <c r="X81" s="4"/>
      <c r="Y81" s="182"/>
      <c r="Z81" s="182"/>
      <c r="AA81" s="182"/>
      <c r="AB81" s="4"/>
      <c r="AC81" s="183"/>
    </row>
    <row r="82" spans="1:29" ht="17.25" customHeight="1">
      <c r="A82" s="322">
        <v>8</v>
      </c>
      <c r="B82" s="179" t="s">
        <v>162</v>
      </c>
      <c r="C82" s="395">
        <v>327</v>
      </c>
      <c r="D82" s="395">
        <v>327</v>
      </c>
      <c r="E82" s="25">
        <f t="shared" si="2"/>
        <v>0</v>
      </c>
      <c r="F82" s="396">
        <f t="shared" si="3"/>
        <v>0</v>
      </c>
      <c r="G82" s="54"/>
      <c r="H82" s="54"/>
      <c r="I82" s="54"/>
      <c r="J82" s="54"/>
      <c r="K82" s="334">
        <v>322</v>
      </c>
      <c r="L82" s="335">
        <v>5</v>
      </c>
      <c r="M82" s="616">
        <f t="shared" si="4"/>
        <v>327</v>
      </c>
      <c r="N82" s="34"/>
      <c r="O82" s="334"/>
      <c r="P82" s="335"/>
      <c r="Q82" s="616">
        <f t="shared" si="5"/>
        <v>0</v>
      </c>
      <c r="R82" s="34"/>
      <c r="S82" s="40"/>
      <c r="T82" s="173"/>
      <c r="U82" s="4"/>
      <c r="V82" s="4"/>
      <c r="W82" s="181"/>
      <c r="X82" s="4"/>
      <c r="Y82" s="182"/>
      <c r="Z82" s="182"/>
      <c r="AA82" s="182"/>
      <c r="AB82" s="4"/>
      <c r="AC82" s="183"/>
    </row>
    <row r="83" spans="1:29" ht="17.25" customHeight="1">
      <c r="A83" s="322">
        <v>9</v>
      </c>
      <c r="B83" s="179" t="s">
        <v>163</v>
      </c>
      <c r="C83" s="395">
        <v>686</v>
      </c>
      <c r="D83" s="395">
        <v>686</v>
      </c>
      <c r="E83" s="25">
        <f t="shared" si="2"/>
        <v>0</v>
      </c>
      <c r="F83" s="396">
        <f t="shared" si="3"/>
        <v>0</v>
      </c>
      <c r="G83" s="54"/>
      <c r="H83" s="54"/>
      <c r="I83" s="54"/>
      <c r="J83" s="54"/>
      <c r="K83" s="334">
        <v>675</v>
      </c>
      <c r="L83" s="335">
        <v>11</v>
      </c>
      <c r="M83" s="616">
        <f t="shared" si="4"/>
        <v>686</v>
      </c>
      <c r="N83" s="34"/>
      <c r="O83" s="334"/>
      <c r="P83" s="335"/>
      <c r="Q83" s="616">
        <f t="shared" si="5"/>
        <v>0</v>
      </c>
      <c r="R83" s="34"/>
      <c r="S83" s="40"/>
      <c r="T83" s="173"/>
      <c r="U83" s="4"/>
      <c r="V83" s="4"/>
      <c r="W83" s="181"/>
      <c r="X83" s="4"/>
      <c r="Y83" s="182"/>
      <c r="Z83" s="182"/>
      <c r="AA83" s="182"/>
      <c r="AB83" s="4"/>
      <c r="AC83" s="183"/>
    </row>
    <row r="84" spans="1:29" ht="17.25" customHeight="1">
      <c r="A84" s="322">
        <v>10</v>
      </c>
      <c r="B84" s="179" t="s">
        <v>164</v>
      </c>
      <c r="C84" s="395">
        <v>552</v>
      </c>
      <c r="D84" s="395">
        <v>552</v>
      </c>
      <c r="E84" s="25">
        <f t="shared" si="2"/>
        <v>0</v>
      </c>
      <c r="F84" s="396">
        <f t="shared" si="3"/>
        <v>0</v>
      </c>
      <c r="G84" s="54"/>
      <c r="H84" s="54"/>
      <c r="I84" s="54"/>
      <c r="J84" s="54"/>
      <c r="K84" s="334">
        <v>541</v>
      </c>
      <c r="L84" s="335">
        <v>11</v>
      </c>
      <c r="M84" s="616">
        <f t="shared" si="4"/>
        <v>552</v>
      </c>
      <c r="N84" s="34"/>
      <c r="O84" s="334"/>
      <c r="P84" s="335"/>
      <c r="Q84" s="616">
        <f t="shared" si="5"/>
        <v>0</v>
      </c>
      <c r="R84" s="34"/>
      <c r="S84" s="40"/>
      <c r="T84" s="173"/>
      <c r="U84" s="4"/>
      <c r="V84" s="4"/>
      <c r="W84" s="181"/>
      <c r="X84" s="4"/>
      <c r="Y84" s="182"/>
      <c r="Z84" s="182"/>
      <c r="AA84" s="182"/>
      <c r="AB84" s="4"/>
      <c r="AC84" s="183"/>
    </row>
    <row r="85" spans="1:29" ht="17.25" customHeight="1">
      <c r="A85" s="322">
        <v>11</v>
      </c>
      <c r="B85" s="179" t="s">
        <v>143</v>
      </c>
      <c r="C85" s="395">
        <v>286</v>
      </c>
      <c r="D85" s="395">
        <v>286</v>
      </c>
      <c r="E85" s="25">
        <f t="shared" si="2"/>
        <v>0</v>
      </c>
      <c r="F85" s="396">
        <f t="shared" si="3"/>
        <v>0</v>
      </c>
      <c r="G85" s="54"/>
      <c r="H85" s="54"/>
      <c r="I85" s="54"/>
      <c r="J85" s="54"/>
      <c r="K85" s="334">
        <v>280</v>
      </c>
      <c r="L85" s="335">
        <v>6</v>
      </c>
      <c r="M85" s="616">
        <f t="shared" si="4"/>
        <v>286</v>
      </c>
      <c r="N85" s="34"/>
      <c r="O85" s="334"/>
      <c r="P85" s="335"/>
      <c r="Q85" s="616">
        <f t="shared" si="5"/>
        <v>0</v>
      </c>
      <c r="R85" s="34"/>
      <c r="S85" s="40"/>
      <c r="T85" s="173"/>
      <c r="U85" s="4"/>
      <c r="V85" s="4"/>
      <c r="W85" s="181"/>
      <c r="X85" s="4"/>
      <c r="Y85" s="182"/>
      <c r="Z85" s="182"/>
      <c r="AA85" s="182"/>
      <c r="AB85" s="4"/>
      <c r="AC85" s="183"/>
    </row>
    <row r="86" spans="1:29" ht="17.25" customHeight="1">
      <c r="A86" s="322">
        <v>12</v>
      </c>
      <c r="B86" s="179" t="s">
        <v>144</v>
      </c>
      <c r="C86" s="395">
        <v>196</v>
      </c>
      <c r="D86" s="395">
        <v>196</v>
      </c>
      <c r="E86" s="25">
        <f t="shared" si="2"/>
        <v>0</v>
      </c>
      <c r="F86" s="396">
        <f t="shared" si="3"/>
        <v>0</v>
      </c>
      <c r="G86" s="54"/>
      <c r="H86" s="54"/>
      <c r="I86" s="54"/>
      <c r="J86" s="54"/>
      <c r="K86" s="334">
        <v>184</v>
      </c>
      <c r="L86" s="335">
        <v>12</v>
      </c>
      <c r="M86" s="616">
        <f t="shared" si="4"/>
        <v>196</v>
      </c>
      <c r="N86" s="34"/>
      <c r="O86" s="334"/>
      <c r="P86" s="335"/>
      <c r="Q86" s="616">
        <f t="shared" si="5"/>
        <v>0</v>
      </c>
      <c r="R86" s="34"/>
      <c r="S86" s="40"/>
      <c r="T86" s="173"/>
      <c r="U86" s="4"/>
      <c r="V86" s="4"/>
      <c r="W86" s="181"/>
      <c r="X86" s="4"/>
      <c r="Y86" s="182"/>
      <c r="Z86" s="182"/>
      <c r="AA86" s="182"/>
      <c r="AB86" s="4"/>
      <c r="AC86" s="183"/>
    </row>
    <row r="87" spans="1:29" ht="18" customHeight="1">
      <c r="A87" s="322">
        <v>13</v>
      </c>
      <c r="B87" s="179" t="s">
        <v>145</v>
      </c>
      <c r="C87" s="395">
        <v>518</v>
      </c>
      <c r="D87" s="395">
        <v>518</v>
      </c>
      <c r="E87" s="25">
        <f aca="true" t="shared" si="6" ref="E87:E94">C87-D87</f>
        <v>0</v>
      </c>
      <c r="F87" s="396">
        <f aca="true" t="shared" si="7" ref="F87:F94">E87/C87</f>
        <v>0</v>
      </c>
      <c r="G87" s="54"/>
      <c r="H87" s="54"/>
      <c r="I87" s="54"/>
      <c r="J87" s="54"/>
      <c r="K87" s="335">
        <v>422</v>
      </c>
      <c r="L87" s="335">
        <v>96</v>
      </c>
      <c r="M87" s="616">
        <f t="shared" si="4"/>
        <v>518</v>
      </c>
      <c r="N87" s="34"/>
      <c r="O87" s="335"/>
      <c r="P87" s="335"/>
      <c r="Q87" s="616">
        <f t="shared" si="5"/>
        <v>0</v>
      </c>
      <c r="R87" s="34"/>
      <c r="S87" s="40"/>
      <c r="T87" s="173"/>
      <c r="U87" s="4"/>
      <c r="V87" s="4"/>
      <c r="W87" s="181"/>
      <c r="X87" s="4"/>
      <c r="Y87" s="182"/>
      <c r="Z87" s="182"/>
      <c r="AA87" s="182"/>
      <c r="AB87" s="4"/>
      <c r="AC87" s="183"/>
    </row>
    <row r="88" spans="1:29" ht="18" customHeight="1">
      <c r="A88" s="322">
        <v>14</v>
      </c>
      <c r="B88" s="179" t="s">
        <v>146</v>
      </c>
      <c r="C88" s="395">
        <v>790</v>
      </c>
      <c r="D88" s="395">
        <v>790</v>
      </c>
      <c r="E88" s="25">
        <f t="shared" si="6"/>
        <v>0</v>
      </c>
      <c r="F88" s="396">
        <f t="shared" si="7"/>
        <v>0</v>
      </c>
      <c r="G88" s="54"/>
      <c r="H88" s="54"/>
      <c r="I88" s="54"/>
      <c r="J88" s="54"/>
      <c r="K88" s="335">
        <v>739</v>
      </c>
      <c r="L88" s="335">
        <v>51</v>
      </c>
      <c r="M88" s="616">
        <f t="shared" si="4"/>
        <v>790</v>
      </c>
      <c r="N88" s="34"/>
      <c r="O88" s="335"/>
      <c r="P88" s="335"/>
      <c r="Q88" s="616">
        <f t="shared" si="5"/>
        <v>0</v>
      </c>
      <c r="R88" s="34"/>
      <c r="S88" s="40"/>
      <c r="T88" s="173"/>
      <c r="U88" s="4"/>
      <c r="V88" s="4"/>
      <c r="W88" s="181"/>
      <c r="X88" s="4"/>
      <c r="Y88" s="182"/>
      <c r="Z88" s="182"/>
      <c r="AA88" s="182"/>
      <c r="AB88" s="4"/>
      <c r="AC88" s="183"/>
    </row>
    <row r="89" spans="1:29" ht="17.25" customHeight="1">
      <c r="A89" s="322">
        <v>15</v>
      </c>
      <c r="B89" s="179" t="s">
        <v>147</v>
      </c>
      <c r="C89" s="395">
        <v>404</v>
      </c>
      <c r="D89" s="395">
        <v>404</v>
      </c>
      <c r="E89" s="25">
        <f t="shared" si="6"/>
        <v>0</v>
      </c>
      <c r="F89" s="396">
        <f t="shared" si="7"/>
        <v>0</v>
      </c>
      <c r="G89" s="54"/>
      <c r="H89" s="54"/>
      <c r="I89" s="54"/>
      <c r="J89" s="54"/>
      <c r="K89" s="335">
        <v>382</v>
      </c>
      <c r="L89" s="335">
        <v>22</v>
      </c>
      <c r="M89" s="616">
        <f t="shared" si="4"/>
        <v>404</v>
      </c>
      <c r="N89" s="34"/>
      <c r="O89" s="335"/>
      <c r="P89" s="335"/>
      <c r="Q89" s="616">
        <f t="shared" si="5"/>
        <v>0</v>
      </c>
      <c r="R89" s="34"/>
      <c r="S89" s="40"/>
      <c r="T89" s="173"/>
      <c r="U89" s="4"/>
      <c r="V89" s="4"/>
      <c r="W89" s="181"/>
      <c r="X89" s="4"/>
      <c r="Y89" s="182"/>
      <c r="Z89" s="182"/>
      <c r="AA89" s="182"/>
      <c r="AB89" s="4"/>
      <c r="AC89" s="183"/>
    </row>
    <row r="90" spans="1:29" ht="17.25" customHeight="1">
      <c r="A90" s="322">
        <v>16</v>
      </c>
      <c r="B90" s="179" t="s">
        <v>148</v>
      </c>
      <c r="C90" s="395">
        <v>314</v>
      </c>
      <c r="D90" s="395">
        <v>314</v>
      </c>
      <c r="E90" s="25">
        <f t="shared" si="6"/>
        <v>0</v>
      </c>
      <c r="F90" s="396">
        <f t="shared" si="7"/>
        <v>0</v>
      </c>
      <c r="G90" s="54"/>
      <c r="H90" s="54"/>
      <c r="I90" s="54"/>
      <c r="J90" s="54"/>
      <c r="K90" s="335">
        <v>233</v>
      </c>
      <c r="L90" s="335">
        <v>81</v>
      </c>
      <c r="M90" s="616">
        <f t="shared" si="4"/>
        <v>314</v>
      </c>
      <c r="N90" s="34"/>
      <c r="O90" s="335"/>
      <c r="P90" s="335"/>
      <c r="Q90" s="616">
        <f t="shared" si="5"/>
        <v>0</v>
      </c>
      <c r="R90" s="34"/>
      <c r="S90" s="40"/>
      <c r="T90" s="173"/>
      <c r="U90" s="4"/>
      <c r="V90" s="4"/>
      <c r="W90" s="181"/>
      <c r="X90" s="4"/>
      <c r="Y90" s="182"/>
      <c r="Z90" s="182"/>
      <c r="AA90" s="182"/>
      <c r="AB90" s="4"/>
      <c r="AC90" s="183"/>
    </row>
    <row r="91" spans="1:29" ht="17.25" customHeight="1">
      <c r="A91" s="322">
        <v>17</v>
      </c>
      <c r="B91" s="179" t="s">
        <v>149</v>
      </c>
      <c r="C91" s="395">
        <v>183</v>
      </c>
      <c r="D91" s="395">
        <v>183</v>
      </c>
      <c r="E91" s="25">
        <f t="shared" si="6"/>
        <v>0</v>
      </c>
      <c r="F91" s="396">
        <f t="shared" si="7"/>
        <v>0</v>
      </c>
      <c r="G91" s="54"/>
      <c r="H91" s="54"/>
      <c r="I91" s="54"/>
      <c r="J91" s="54"/>
      <c r="K91" s="335">
        <v>167</v>
      </c>
      <c r="L91" s="335">
        <v>16</v>
      </c>
      <c r="M91" s="616">
        <f t="shared" si="4"/>
        <v>183</v>
      </c>
      <c r="N91" s="34"/>
      <c r="O91" s="335"/>
      <c r="P91" s="335"/>
      <c r="Q91" s="616">
        <f t="shared" si="5"/>
        <v>0</v>
      </c>
      <c r="R91" s="34"/>
      <c r="S91" s="40"/>
      <c r="T91" s="173"/>
      <c r="U91" s="4"/>
      <c r="V91" s="4"/>
      <c r="W91" s="181"/>
      <c r="X91" s="4"/>
      <c r="Y91" s="182"/>
      <c r="Z91" s="182"/>
      <c r="AA91" s="182"/>
      <c r="AB91" s="4"/>
      <c r="AC91" s="183"/>
    </row>
    <row r="92" spans="1:29" ht="17.25" customHeight="1">
      <c r="A92" s="322">
        <v>18</v>
      </c>
      <c r="B92" s="179" t="s">
        <v>150</v>
      </c>
      <c r="C92" s="395">
        <v>741</v>
      </c>
      <c r="D92" s="395">
        <v>741</v>
      </c>
      <c r="E92" s="25">
        <f t="shared" si="6"/>
        <v>0</v>
      </c>
      <c r="F92" s="396">
        <f t="shared" si="7"/>
        <v>0</v>
      </c>
      <c r="G92" s="54"/>
      <c r="H92" s="54"/>
      <c r="I92" s="54"/>
      <c r="J92" s="54"/>
      <c r="K92" s="335">
        <v>728</v>
      </c>
      <c r="L92" s="335">
        <v>13</v>
      </c>
      <c r="M92" s="616">
        <f t="shared" si="4"/>
        <v>741</v>
      </c>
      <c r="N92" s="34"/>
      <c r="O92" s="335"/>
      <c r="P92" s="335"/>
      <c r="Q92" s="616">
        <f t="shared" si="5"/>
        <v>0</v>
      </c>
      <c r="R92" s="34"/>
      <c r="S92" s="40"/>
      <c r="T92" s="173"/>
      <c r="U92" s="4"/>
      <c r="V92" s="4"/>
      <c r="W92" s="181"/>
      <c r="X92" s="4"/>
      <c r="Y92" s="182"/>
      <c r="Z92" s="182"/>
      <c r="AA92" s="182"/>
      <c r="AB92" s="4"/>
      <c r="AC92" s="183"/>
    </row>
    <row r="93" spans="1:29" ht="17.25" customHeight="1">
      <c r="A93" s="322">
        <v>19</v>
      </c>
      <c r="B93" s="179" t="s">
        <v>151</v>
      </c>
      <c r="C93" s="395">
        <v>332</v>
      </c>
      <c r="D93" s="395">
        <v>332</v>
      </c>
      <c r="E93" s="25">
        <f t="shared" si="6"/>
        <v>0</v>
      </c>
      <c r="F93" s="396">
        <f t="shared" si="7"/>
        <v>0</v>
      </c>
      <c r="G93" s="54"/>
      <c r="H93" s="54"/>
      <c r="I93" s="54"/>
      <c r="J93" s="54"/>
      <c r="K93" s="335">
        <v>295</v>
      </c>
      <c r="L93" s="335">
        <v>37</v>
      </c>
      <c r="M93" s="616">
        <f t="shared" si="4"/>
        <v>332</v>
      </c>
      <c r="N93" s="34"/>
      <c r="O93" s="335"/>
      <c r="P93" s="335"/>
      <c r="Q93" s="616">
        <f t="shared" si="5"/>
        <v>0</v>
      </c>
      <c r="R93" s="34"/>
      <c r="S93" s="40"/>
      <c r="T93" s="173"/>
      <c r="U93" s="4"/>
      <c r="V93" s="4"/>
      <c r="W93" s="181"/>
      <c r="X93" s="4"/>
      <c r="Y93" s="182"/>
      <c r="Z93" s="182"/>
      <c r="AA93" s="182"/>
      <c r="AB93" s="4"/>
      <c r="AC93" s="183"/>
    </row>
    <row r="94" spans="1:29" ht="17.25" customHeight="1" thickBot="1">
      <c r="A94" s="322">
        <v>20</v>
      </c>
      <c r="B94" s="179" t="s">
        <v>152</v>
      </c>
      <c r="C94" s="395">
        <v>791</v>
      </c>
      <c r="D94" s="395">
        <v>791</v>
      </c>
      <c r="E94" s="25">
        <f t="shared" si="6"/>
        <v>0</v>
      </c>
      <c r="F94" s="396">
        <f t="shared" si="7"/>
        <v>0</v>
      </c>
      <c r="G94" s="54"/>
      <c r="H94" s="54"/>
      <c r="I94" s="54"/>
      <c r="J94" s="54"/>
      <c r="K94" s="335">
        <v>724</v>
      </c>
      <c r="L94" s="335">
        <v>67</v>
      </c>
      <c r="M94" s="616">
        <f t="shared" si="4"/>
        <v>791</v>
      </c>
      <c r="N94" s="34"/>
      <c r="O94" s="335"/>
      <c r="P94" s="335"/>
      <c r="Q94" s="616">
        <f t="shared" si="5"/>
        <v>0</v>
      </c>
      <c r="R94" s="34"/>
      <c r="S94" s="40"/>
      <c r="T94" s="173"/>
      <c r="U94" s="4"/>
      <c r="V94" s="4"/>
      <c r="W94" s="181"/>
      <c r="X94" s="4"/>
      <c r="Y94" s="182"/>
      <c r="Z94" s="182"/>
      <c r="AA94" s="182"/>
      <c r="AB94" s="4"/>
      <c r="AC94" s="183"/>
    </row>
    <row r="95" spans="1:29" ht="18" customHeight="1" thickBot="1">
      <c r="A95" s="626"/>
      <c r="B95" s="746" t="s">
        <v>20</v>
      </c>
      <c r="C95" s="748">
        <f>SUM(C75:C94)</f>
        <v>9323</v>
      </c>
      <c r="D95" s="748">
        <f>SUM(D75:D94)</f>
        <v>9323</v>
      </c>
      <c r="E95" s="746">
        <f>C95-D95</f>
        <v>0</v>
      </c>
      <c r="F95" s="749">
        <f>E95/C95</f>
        <v>0</v>
      </c>
      <c r="G95" s="54"/>
      <c r="H95" s="54"/>
      <c r="I95" s="54"/>
      <c r="J95" s="54"/>
      <c r="K95" s="617">
        <f>SUM(K75:K94)</f>
        <v>8847</v>
      </c>
      <c r="L95" s="618">
        <f>SUM(L75:L94)</f>
        <v>476</v>
      </c>
      <c r="M95" s="616">
        <f>SUM(K95:L95)</f>
        <v>9323</v>
      </c>
      <c r="N95" s="34"/>
      <c r="O95" s="617">
        <f>SUM(O75:O94)</f>
        <v>0</v>
      </c>
      <c r="P95" s="618">
        <f>SUM(P75:P94)</f>
        <v>0</v>
      </c>
      <c r="Q95" s="616">
        <f>SUM(O95:P95)</f>
        <v>0</v>
      </c>
      <c r="R95" s="34"/>
      <c r="S95" s="40"/>
      <c r="T95" s="40"/>
      <c r="U95" s="41"/>
      <c r="V95" s="41"/>
      <c r="W95" s="41"/>
      <c r="X95" s="41"/>
      <c r="Y95" s="4"/>
      <c r="Z95" s="4"/>
      <c r="AA95" s="4"/>
      <c r="AB95" s="4"/>
      <c r="AC95" s="185"/>
    </row>
    <row r="96" spans="1:31" ht="15.75">
      <c r="A96" s="50"/>
      <c r="B96" s="270"/>
      <c r="C96" s="123"/>
      <c r="D96" s="52"/>
      <c r="E96" s="48"/>
      <c r="F96" s="48"/>
      <c r="G96" s="54"/>
      <c r="H96" s="54"/>
      <c r="I96" s="54"/>
      <c r="J96" s="54"/>
      <c r="K96" s="54"/>
      <c r="L96" s="34"/>
      <c r="M96" s="34"/>
      <c r="N96" s="34"/>
      <c r="O96" s="34"/>
      <c r="P96" s="34"/>
      <c r="Q96" s="34"/>
      <c r="R96" s="34"/>
      <c r="S96" s="34"/>
      <c r="T96" s="34"/>
      <c r="U96" s="40"/>
      <c r="V96" s="40"/>
      <c r="W96" s="41"/>
      <c r="X96" s="41"/>
      <c r="Y96" s="41"/>
      <c r="Z96" s="41"/>
      <c r="AA96" s="4"/>
      <c r="AB96" s="4"/>
      <c r="AC96" s="4"/>
      <c r="AD96" s="4"/>
      <c r="AE96" s="185"/>
    </row>
    <row r="97" spans="1:31" ht="15.75" hidden="1">
      <c r="A97" s="50"/>
      <c r="B97" s="270"/>
      <c r="C97" s="123"/>
      <c r="D97" s="52"/>
      <c r="E97" s="48"/>
      <c r="F97" s="48"/>
      <c r="G97" s="54"/>
      <c r="H97" s="54"/>
      <c r="I97" s="54"/>
      <c r="J97" s="54"/>
      <c r="K97" s="54"/>
      <c r="L97" s="34"/>
      <c r="M97" s="34"/>
      <c r="N97" s="34"/>
      <c r="O97" s="34"/>
      <c r="P97" s="34"/>
      <c r="Q97" s="34"/>
      <c r="R97" s="34"/>
      <c r="S97" s="34"/>
      <c r="T97" s="34"/>
      <c r="U97" s="40"/>
      <c r="V97" s="40"/>
      <c r="W97" s="41"/>
      <c r="X97" s="41"/>
      <c r="Y97" s="41"/>
      <c r="Z97" s="41"/>
      <c r="AA97" s="4"/>
      <c r="AB97" s="4"/>
      <c r="AC97" s="4"/>
      <c r="AD97" s="4"/>
      <c r="AE97" s="185"/>
    </row>
    <row r="98" spans="1:31" ht="15.75">
      <c r="A98" s="1133" t="s">
        <v>136</v>
      </c>
      <c r="B98" s="1133"/>
      <c r="C98" s="1133"/>
      <c r="D98" s="1133"/>
      <c r="E98" s="1133"/>
      <c r="F98" s="1133"/>
      <c r="G98" s="54"/>
      <c r="H98" s="54"/>
      <c r="I98" s="54"/>
      <c r="J98" s="54"/>
      <c r="K98" s="54"/>
      <c r="L98" s="34"/>
      <c r="M98" s="34"/>
      <c r="N98" s="34"/>
      <c r="O98" s="34"/>
      <c r="P98" s="34"/>
      <c r="Q98" s="34"/>
      <c r="R98" s="34"/>
      <c r="S98" s="34"/>
      <c r="T98" s="34"/>
      <c r="U98" s="40"/>
      <c r="V98" s="40"/>
      <c r="W98" s="41"/>
      <c r="X98" s="41"/>
      <c r="Y98" s="41"/>
      <c r="Z98" s="41"/>
      <c r="AA98" s="4"/>
      <c r="AB98" s="4"/>
      <c r="AC98" s="4"/>
      <c r="AD98" s="4"/>
      <c r="AE98" s="185"/>
    </row>
    <row r="99" spans="1:31" ht="20.25" customHeight="1" thickBot="1">
      <c r="A99" s="1133" t="s">
        <v>391</v>
      </c>
      <c r="B99" s="1133"/>
      <c r="C99" s="1133"/>
      <c r="D99" s="1133"/>
      <c r="E99" s="1133"/>
      <c r="F99" s="1133"/>
      <c r="G99" s="1133"/>
      <c r="H99" s="354"/>
      <c r="I99" s="354"/>
      <c r="J99" s="354"/>
      <c r="K99" s="354"/>
      <c r="L99" s="5"/>
      <c r="M99" s="5"/>
      <c r="N99" s="5"/>
      <c r="O99" s="5"/>
      <c r="P99" s="5"/>
      <c r="Q99" s="40"/>
      <c r="R99" s="40"/>
      <c r="S99" s="40"/>
      <c r="T99" s="40"/>
      <c r="U99" s="40"/>
      <c r="V99" s="40"/>
      <c r="W99" s="41"/>
      <c r="X99" s="41"/>
      <c r="Y99" s="41"/>
      <c r="Z99" s="41"/>
      <c r="AA99" s="4"/>
      <c r="AB99" s="4"/>
      <c r="AC99" s="4"/>
      <c r="AD99" s="4"/>
      <c r="AE99" s="185"/>
    </row>
    <row r="100" spans="1:31" ht="31.5" customHeight="1" thickBot="1">
      <c r="A100" s="608" t="s">
        <v>3</v>
      </c>
      <c r="B100" s="742" t="s">
        <v>136</v>
      </c>
      <c r="C100" s="743" t="s">
        <v>137</v>
      </c>
      <c r="D100" s="742" t="s">
        <v>85</v>
      </c>
      <c r="E100" s="744" t="s">
        <v>61</v>
      </c>
      <c r="F100" s="745" t="s">
        <v>62</v>
      </c>
      <c r="G100" s="354"/>
      <c r="H100" s="354"/>
      <c r="I100" s="354"/>
      <c r="J100" s="354"/>
      <c r="K100" s="354"/>
      <c r="L100" s="5"/>
      <c r="M100" s="5"/>
      <c r="N100" s="5"/>
      <c r="O100" s="5"/>
      <c r="P100" s="5"/>
      <c r="Q100" s="186"/>
      <c r="R100" s="186"/>
      <c r="S100" s="186"/>
      <c r="T100" s="186"/>
      <c r="U100" s="40"/>
      <c r="V100" s="40"/>
      <c r="W100" s="41"/>
      <c r="X100" s="41"/>
      <c r="Y100" s="41"/>
      <c r="Z100" s="41"/>
      <c r="AA100" s="4"/>
      <c r="AB100" s="4"/>
      <c r="AC100" s="4"/>
      <c r="AD100" s="4"/>
      <c r="AE100" s="185"/>
    </row>
    <row r="101" spans="1:31" ht="15.75">
      <c r="A101" s="750">
        <v>1</v>
      </c>
      <c r="B101" s="753" t="s">
        <v>140</v>
      </c>
      <c r="C101" s="738">
        <v>12882</v>
      </c>
      <c r="D101" s="738">
        <v>12882</v>
      </c>
      <c r="E101" s="738">
        <v>0</v>
      </c>
      <c r="F101" s="755">
        <v>0</v>
      </c>
      <c r="G101" s="54"/>
      <c r="H101" s="54"/>
      <c r="I101" s="54"/>
      <c r="J101" s="54"/>
      <c r="K101" s="54"/>
      <c r="L101" s="34"/>
      <c r="M101" s="34"/>
      <c r="N101" s="34"/>
      <c r="O101" s="34"/>
      <c r="P101" s="34"/>
      <c r="Q101" s="40"/>
      <c r="R101" s="40"/>
      <c r="S101" s="40"/>
      <c r="T101" s="40"/>
      <c r="U101" s="40"/>
      <c r="V101" s="40"/>
      <c r="W101" s="41"/>
      <c r="X101" s="41"/>
      <c r="Y101" s="41"/>
      <c r="Z101" s="41"/>
      <c r="AA101" s="4"/>
      <c r="AB101" s="4"/>
      <c r="AC101" s="4"/>
      <c r="AD101" s="4"/>
      <c r="AE101" s="185"/>
    </row>
    <row r="102" spans="1:31" ht="15.75">
      <c r="A102" s="322">
        <v>2</v>
      </c>
      <c r="B102" s="188" t="s">
        <v>141</v>
      </c>
      <c r="C102" s="187">
        <v>0</v>
      </c>
      <c r="D102" s="187">
        <v>0</v>
      </c>
      <c r="E102" s="187">
        <v>0</v>
      </c>
      <c r="F102" s="336">
        <v>0</v>
      </c>
      <c r="G102" s="54"/>
      <c r="H102" s="54"/>
      <c r="I102" s="54"/>
      <c r="J102" s="54"/>
      <c r="K102" s="54"/>
      <c r="L102" s="34"/>
      <c r="M102" s="34"/>
      <c r="N102" s="34"/>
      <c r="O102" s="34"/>
      <c r="P102" s="34"/>
      <c r="Q102" s="40"/>
      <c r="R102" s="40"/>
      <c r="S102" s="40"/>
      <c r="T102" s="40"/>
      <c r="U102" s="40"/>
      <c r="V102" s="40"/>
      <c r="W102" s="41"/>
      <c r="X102" s="41"/>
      <c r="Y102" s="41"/>
      <c r="Z102" s="41"/>
      <c r="AA102" s="4"/>
      <c r="AB102" s="4"/>
      <c r="AC102" s="4"/>
      <c r="AD102" s="4"/>
      <c r="AE102" s="185"/>
    </row>
    <row r="103" spans="1:31" ht="15.75">
      <c r="A103" s="322">
        <v>3</v>
      </c>
      <c r="B103" s="188" t="s">
        <v>138</v>
      </c>
      <c r="C103" s="187">
        <v>0</v>
      </c>
      <c r="D103" s="187">
        <v>0</v>
      </c>
      <c r="E103" s="187">
        <f>C103-D103</f>
        <v>0</v>
      </c>
      <c r="F103" s="336">
        <v>0</v>
      </c>
      <c r="G103" s="54"/>
      <c r="H103" s="54"/>
      <c r="I103" s="54"/>
      <c r="J103" s="54"/>
      <c r="K103" s="54"/>
      <c r="L103" s="34"/>
      <c r="M103" s="34"/>
      <c r="N103" s="34"/>
      <c r="O103" s="34"/>
      <c r="P103" s="34"/>
      <c r="Q103" s="34"/>
      <c r="R103" s="34"/>
      <c r="S103" s="34"/>
      <c r="T103" s="34"/>
      <c r="U103" s="40"/>
      <c r="V103" s="40"/>
      <c r="W103" s="41"/>
      <c r="X103" s="41"/>
      <c r="Y103" s="41"/>
      <c r="Z103" s="41"/>
      <c r="AA103" s="4"/>
      <c r="AB103" s="4"/>
      <c r="AC103" s="4"/>
      <c r="AD103" s="4"/>
      <c r="AE103" s="185"/>
    </row>
    <row r="104" spans="1:31" ht="15.75">
      <c r="A104" s="322">
        <v>4</v>
      </c>
      <c r="B104" s="188" t="s">
        <v>139</v>
      </c>
      <c r="C104" s="187">
        <v>0</v>
      </c>
      <c r="D104" s="187">
        <v>0</v>
      </c>
      <c r="E104" s="187">
        <f>C104-D104</f>
        <v>0</v>
      </c>
      <c r="F104" s="336">
        <v>0</v>
      </c>
      <c r="G104" s="54"/>
      <c r="H104" s="54"/>
      <c r="I104" s="54"/>
      <c r="J104" s="54"/>
      <c r="K104" s="54"/>
      <c r="L104" s="34"/>
      <c r="M104" s="34"/>
      <c r="N104" s="34"/>
      <c r="O104" s="34"/>
      <c r="P104" s="34"/>
      <c r="Q104" s="34"/>
      <c r="R104" s="34"/>
      <c r="S104" s="34"/>
      <c r="T104" s="34"/>
      <c r="U104" s="40"/>
      <c r="V104" s="40"/>
      <c r="W104" s="41"/>
      <c r="X104" s="41"/>
      <c r="Y104" s="41"/>
      <c r="Z104" s="41"/>
      <c r="AA104" s="4"/>
      <c r="AB104" s="4"/>
      <c r="AC104" s="4"/>
      <c r="AD104" s="4"/>
      <c r="AE104" s="4"/>
    </row>
    <row r="105" spans="1:31" ht="19.5" customHeight="1">
      <c r="A105" s="322">
        <v>5</v>
      </c>
      <c r="B105" s="188" t="s">
        <v>142</v>
      </c>
      <c r="C105" s="28">
        <v>0</v>
      </c>
      <c r="D105" s="28">
        <v>0</v>
      </c>
      <c r="E105" s="187">
        <f>C105-D105</f>
        <v>0</v>
      </c>
      <c r="F105" s="336">
        <v>0</v>
      </c>
      <c r="G105" s="54"/>
      <c r="H105" s="54"/>
      <c r="I105" s="54"/>
      <c r="J105" s="54"/>
      <c r="K105" s="54"/>
      <c r="L105" s="34"/>
      <c r="M105" s="34"/>
      <c r="N105" s="34"/>
      <c r="O105" s="34"/>
      <c r="P105" s="34"/>
      <c r="Q105" s="34"/>
      <c r="R105" s="34"/>
      <c r="S105" s="34"/>
      <c r="T105" s="34"/>
      <c r="U105" s="40"/>
      <c r="V105" s="40"/>
      <c r="W105" s="41"/>
      <c r="X105" s="41"/>
      <c r="Y105" s="41"/>
      <c r="Z105" s="41"/>
      <c r="AA105" s="4"/>
      <c r="AB105" s="4"/>
      <c r="AC105" s="4"/>
      <c r="AD105" s="4"/>
      <c r="AE105" s="4"/>
    </row>
    <row r="106" spans="1:31" ht="16.5" thickBot="1">
      <c r="A106" s="392"/>
      <c r="B106" s="394" t="s">
        <v>20</v>
      </c>
      <c r="C106" s="397">
        <f>SUM(C101:C105)</f>
        <v>12882</v>
      </c>
      <c r="D106" s="397">
        <f>SUM(D101:D105)</f>
        <v>12882</v>
      </c>
      <c r="E106" s="397">
        <f>C106-D106</f>
        <v>0</v>
      </c>
      <c r="F106" s="398">
        <f>E106/C106</f>
        <v>0</v>
      </c>
      <c r="G106" s="54"/>
      <c r="H106" s="54"/>
      <c r="I106" s="54"/>
      <c r="J106" s="54"/>
      <c r="K106" s="54"/>
      <c r="L106" s="34"/>
      <c r="M106" s="34"/>
      <c r="N106" s="34"/>
      <c r="O106" s="34"/>
      <c r="P106" s="34"/>
      <c r="Q106" s="34"/>
      <c r="R106" s="34"/>
      <c r="S106" s="34"/>
      <c r="T106" s="34"/>
      <c r="U106" s="40"/>
      <c r="V106" s="40"/>
      <c r="W106" s="41"/>
      <c r="X106" s="41"/>
      <c r="Y106" s="41"/>
      <c r="Z106" s="41"/>
      <c r="AA106" s="4"/>
      <c r="AB106" s="4"/>
      <c r="AC106" s="4"/>
      <c r="AD106" s="4"/>
      <c r="AE106" s="4"/>
    </row>
    <row r="107" spans="1:31" ht="20.25" customHeight="1" thickBot="1">
      <c r="A107" s="1133" t="s">
        <v>392</v>
      </c>
      <c r="B107" s="1133"/>
      <c r="C107" s="1133"/>
      <c r="D107" s="1133"/>
      <c r="E107" s="1133"/>
      <c r="F107" s="1133"/>
      <c r="G107" s="1133"/>
      <c r="H107" s="354"/>
      <c r="I107" s="354"/>
      <c r="J107" s="354"/>
      <c r="K107" s="354"/>
      <c r="L107" s="5"/>
      <c r="M107" s="5"/>
      <c r="N107" s="5"/>
      <c r="O107" s="5"/>
      <c r="P107" s="5"/>
      <c r="Q107" s="34"/>
      <c r="R107" s="34"/>
      <c r="S107" s="34"/>
      <c r="T107" s="34"/>
      <c r="U107" s="40"/>
      <c r="V107" s="40"/>
      <c r="W107" s="41"/>
      <c r="X107" s="41"/>
      <c r="Y107" s="41"/>
      <c r="Z107" s="41"/>
      <c r="AA107" s="4"/>
      <c r="AB107" s="4"/>
      <c r="AC107" s="4"/>
      <c r="AD107" s="4"/>
      <c r="AE107" s="185"/>
    </row>
    <row r="108" spans="1:31" ht="31.5" customHeight="1" thickBot="1">
      <c r="A108" s="608" t="s">
        <v>3</v>
      </c>
      <c r="B108" s="742" t="s">
        <v>136</v>
      </c>
      <c r="C108" s="743" t="s">
        <v>137</v>
      </c>
      <c r="D108" s="742" t="s">
        <v>85</v>
      </c>
      <c r="E108" s="744" t="s">
        <v>61</v>
      </c>
      <c r="F108" s="745" t="s">
        <v>62</v>
      </c>
      <c r="G108" s="354"/>
      <c r="H108" s="354"/>
      <c r="I108" s="354"/>
      <c r="J108" s="354"/>
      <c r="K108" s="354"/>
      <c r="L108" s="5"/>
      <c r="M108" s="5"/>
      <c r="N108" s="5"/>
      <c r="O108" s="5"/>
      <c r="P108" s="5"/>
      <c r="Q108" s="34"/>
      <c r="R108" s="34"/>
      <c r="S108" s="34"/>
      <c r="T108" s="34"/>
      <c r="U108" s="40"/>
      <c r="V108" s="40"/>
      <c r="W108" s="41"/>
      <c r="X108" s="41"/>
      <c r="Y108" s="41"/>
      <c r="Z108" s="41"/>
      <c r="AA108" s="4"/>
      <c r="AB108" s="4"/>
      <c r="AC108" s="4"/>
      <c r="AD108" s="4"/>
      <c r="AE108" s="185"/>
    </row>
    <row r="109" spans="1:31" ht="18.75" customHeight="1">
      <c r="A109" s="750">
        <v>1</v>
      </c>
      <c r="B109" s="753" t="s">
        <v>140</v>
      </c>
      <c r="C109" s="738">
        <v>9323</v>
      </c>
      <c r="D109" s="738">
        <v>9323</v>
      </c>
      <c r="E109" s="754">
        <f>C109-D109</f>
        <v>0</v>
      </c>
      <c r="F109" s="755">
        <f>E109/C109</f>
        <v>0</v>
      </c>
      <c r="G109" s="54"/>
      <c r="H109" s="54"/>
      <c r="I109" s="54"/>
      <c r="J109" s="54"/>
      <c r="K109" s="54"/>
      <c r="L109" s="34"/>
      <c r="M109" s="34"/>
      <c r="N109" s="34"/>
      <c r="O109" s="34"/>
      <c r="P109" s="34"/>
      <c r="Q109" s="34"/>
      <c r="R109" s="34"/>
      <c r="S109" s="34"/>
      <c r="T109" s="34"/>
      <c r="U109" s="40"/>
      <c r="V109" s="40"/>
      <c r="W109" s="41"/>
      <c r="X109" s="41"/>
      <c r="Y109" s="41"/>
      <c r="Z109" s="41"/>
      <c r="AA109" s="4"/>
      <c r="AB109" s="4"/>
      <c r="AC109" s="4"/>
      <c r="AD109" s="4"/>
      <c r="AE109" s="185"/>
    </row>
    <row r="110" spans="1:31" ht="17.25" customHeight="1">
      <c r="A110" s="322">
        <v>2</v>
      </c>
      <c r="B110" s="188" t="s">
        <v>141</v>
      </c>
      <c r="C110" s="187">
        <v>0</v>
      </c>
      <c r="D110" s="187">
        <v>0</v>
      </c>
      <c r="E110" s="399">
        <f>C110-D110</f>
        <v>0</v>
      </c>
      <c r="F110" s="336">
        <v>0</v>
      </c>
      <c r="G110" s="54"/>
      <c r="H110" s="54"/>
      <c r="I110" s="54"/>
      <c r="J110" s="54"/>
      <c r="K110" s="54"/>
      <c r="L110" s="34"/>
      <c r="M110" s="34"/>
      <c r="N110" s="34"/>
      <c r="O110" s="34"/>
      <c r="P110" s="34"/>
      <c r="Q110" s="34"/>
      <c r="R110" s="34"/>
      <c r="S110" s="34"/>
      <c r="T110" s="34"/>
      <c r="U110" s="40"/>
      <c r="V110" s="40"/>
      <c r="W110" s="41"/>
      <c r="X110" s="41"/>
      <c r="Y110" s="41"/>
      <c r="Z110" s="41"/>
      <c r="AA110" s="4"/>
      <c r="AB110" s="4"/>
      <c r="AC110" s="4"/>
      <c r="AD110" s="4"/>
      <c r="AE110" s="185"/>
    </row>
    <row r="111" spans="1:31" ht="15.75">
      <c r="A111" s="322">
        <v>3</v>
      </c>
      <c r="B111" s="188" t="s">
        <v>138</v>
      </c>
      <c r="C111" s="187">
        <v>0</v>
      </c>
      <c r="D111" s="187">
        <v>0</v>
      </c>
      <c r="E111" s="399">
        <f>C111-D111</f>
        <v>0</v>
      </c>
      <c r="F111" s="336">
        <v>0</v>
      </c>
      <c r="G111" s="54"/>
      <c r="H111" s="54"/>
      <c r="I111" s="54"/>
      <c r="J111" s="54"/>
      <c r="K111" s="54"/>
      <c r="L111" s="34"/>
      <c r="M111" s="34"/>
      <c r="N111" s="34"/>
      <c r="O111" s="34"/>
      <c r="P111" s="34"/>
      <c r="Q111" s="34"/>
      <c r="R111" s="34"/>
      <c r="S111" s="34"/>
      <c r="T111" s="34"/>
      <c r="U111" s="40"/>
      <c r="V111" s="40"/>
      <c r="W111" s="41"/>
      <c r="X111" s="41"/>
      <c r="Y111" s="41"/>
      <c r="Z111" s="41"/>
      <c r="AA111" s="4"/>
      <c r="AB111" s="4"/>
      <c r="AC111" s="4"/>
      <c r="AD111" s="4"/>
      <c r="AE111" s="185"/>
    </row>
    <row r="112" spans="1:31" ht="15.75">
      <c r="A112" s="322">
        <v>4</v>
      </c>
      <c r="B112" s="188" t="s">
        <v>139</v>
      </c>
      <c r="C112" s="187">
        <v>0</v>
      </c>
      <c r="D112" s="187">
        <v>0</v>
      </c>
      <c r="E112" s="399">
        <f>C112-D112</f>
        <v>0</v>
      </c>
      <c r="F112" s="336">
        <v>0</v>
      </c>
      <c r="G112" s="54"/>
      <c r="H112" s="54"/>
      <c r="I112" s="54"/>
      <c r="J112" s="54"/>
      <c r="K112" s="54"/>
      <c r="L112" s="34"/>
      <c r="M112" s="34"/>
      <c r="N112" s="34"/>
      <c r="O112" s="34"/>
      <c r="P112" s="34"/>
      <c r="Q112" s="34"/>
      <c r="R112" s="34"/>
      <c r="S112" s="34"/>
      <c r="T112" s="34"/>
      <c r="U112" s="40"/>
      <c r="V112" s="40"/>
      <c r="W112" s="41"/>
      <c r="X112" s="41"/>
      <c r="Y112" s="41"/>
      <c r="Z112" s="41"/>
      <c r="AA112" s="4"/>
      <c r="AB112" s="4"/>
      <c r="AC112" s="4"/>
      <c r="AD112" s="4"/>
      <c r="AE112" s="4"/>
    </row>
    <row r="113" spans="1:31" ht="15.75">
      <c r="A113" s="322">
        <v>5</v>
      </c>
      <c r="B113" s="188" t="s">
        <v>142</v>
      </c>
      <c r="C113" s="28">
        <v>0</v>
      </c>
      <c r="D113" s="28">
        <v>0</v>
      </c>
      <c r="E113" s="399">
        <v>0</v>
      </c>
      <c r="F113" s="336">
        <v>0</v>
      </c>
      <c r="G113" s="54"/>
      <c r="H113" s="54"/>
      <c r="I113" s="54"/>
      <c r="J113" s="54"/>
      <c r="K113" s="54"/>
      <c r="L113" s="34"/>
      <c r="M113" s="34"/>
      <c r="N113" s="34"/>
      <c r="O113" s="34"/>
      <c r="P113" s="34"/>
      <c r="Q113" s="34"/>
      <c r="R113" s="34"/>
      <c r="S113" s="34"/>
      <c r="T113" s="34"/>
      <c r="U113" s="40"/>
      <c r="V113" s="40"/>
      <c r="W113" s="41"/>
      <c r="X113" s="41"/>
      <c r="Y113" s="41"/>
      <c r="Z113" s="41"/>
      <c r="AA113" s="4"/>
      <c r="AB113" s="4"/>
      <c r="AC113" s="4"/>
      <c r="AD113" s="4"/>
      <c r="AE113" s="4"/>
    </row>
    <row r="114" spans="1:31" ht="16.5" thickBot="1">
      <c r="A114" s="392"/>
      <c r="B114" s="394" t="s">
        <v>20</v>
      </c>
      <c r="C114" s="397">
        <f>SUM(C109:C113)</f>
        <v>9323</v>
      </c>
      <c r="D114" s="397">
        <f>SUM(D109:D113)</f>
        <v>9323</v>
      </c>
      <c r="E114" s="397">
        <f>C114-D114</f>
        <v>0</v>
      </c>
      <c r="F114" s="398">
        <f>E114/C114</f>
        <v>0</v>
      </c>
      <c r="G114" s="54"/>
      <c r="H114" s="54"/>
      <c r="I114" s="54"/>
      <c r="J114" s="54"/>
      <c r="K114" s="54"/>
      <c r="L114" s="34"/>
      <c r="M114" s="34"/>
      <c r="N114" s="34"/>
      <c r="O114" s="34"/>
      <c r="P114" s="34"/>
      <c r="Q114" s="34"/>
      <c r="R114" s="34"/>
      <c r="S114" s="34"/>
      <c r="T114" s="34"/>
      <c r="U114" s="40"/>
      <c r="V114" s="40"/>
      <c r="W114" s="41"/>
      <c r="X114" s="41"/>
      <c r="Y114" s="41"/>
      <c r="Z114" s="41"/>
      <c r="AA114" s="4"/>
      <c r="AB114" s="4"/>
      <c r="AC114" s="4"/>
      <c r="AD114" s="4"/>
      <c r="AE114" s="4"/>
    </row>
    <row r="115" spans="1:31" ht="21.75" customHeight="1">
      <c r="A115" s="50"/>
      <c r="B115" s="52"/>
      <c r="C115" s="52"/>
      <c r="D115" s="52"/>
      <c r="E115" s="400"/>
      <c r="F115" s="6"/>
      <c r="G115" s="54"/>
      <c r="H115" s="54"/>
      <c r="I115" s="54"/>
      <c r="J115" s="54"/>
      <c r="K115" s="54"/>
      <c r="L115" s="34"/>
      <c r="M115" s="34"/>
      <c r="N115" s="34"/>
      <c r="O115" s="34"/>
      <c r="P115" s="34"/>
      <c r="Q115" s="34"/>
      <c r="R115" s="34"/>
      <c r="S115" s="34"/>
      <c r="T115" s="34"/>
      <c r="U115" s="40"/>
      <c r="V115" s="40"/>
      <c r="W115" s="41"/>
      <c r="X115" s="41"/>
      <c r="Y115" s="41"/>
      <c r="Z115" s="41"/>
      <c r="AA115" s="4"/>
      <c r="AB115" s="4"/>
      <c r="AC115" s="4"/>
      <c r="AD115" s="4"/>
      <c r="AE115" s="4"/>
    </row>
    <row r="116" spans="1:31" ht="21.75" customHeight="1">
      <c r="A116" s="50"/>
      <c r="B116" s="52"/>
      <c r="C116" s="52"/>
      <c r="D116" s="52"/>
      <c r="E116" s="400"/>
      <c r="F116" s="6"/>
      <c r="G116" s="54"/>
      <c r="H116" s="54"/>
      <c r="I116" s="54"/>
      <c r="J116" s="54"/>
      <c r="K116" s="54"/>
      <c r="L116" s="34"/>
      <c r="M116" s="34"/>
      <c r="N116" s="34"/>
      <c r="O116" s="34"/>
      <c r="P116" s="34"/>
      <c r="Q116" s="34"/>
      <c r="R116" s="34"/>
      <c r="S116" s="34"/>
      <c r="T116" s="34"/>
      <c r="U116" s="40"/>
      <c r="V116" s="40"/>
      <c r="W116" s="41"/>
      <c r="X116" s="41"/>
      <c r="Y116" s="41"/>
      <c r="Z116" s="41"/>
      <c r="AA116" s="4"/>
      <c r="AB116" s="4"/>
      <c r="AC116" s="4"/>
      <c r="AD116" s="4"/>
      <c r="AE116" s="4"/>
    </row>
    <row r="117" spans="1:31" ht="23.25" customHeight="1" thickBot="1">
      <c r="A117" s="1133" t="s">
        <v>393</v>
      </c>
      <c r="B117" s="1133"/>
      <c r="C117" s="1133"/>
      <c r="D117" s="1133"/>
      <c r="E117" s="1133"/>
      <c r="F117" s="1133"/>
      <c r="G117" s="1133"/>
      <c r="H117" s="354"/>
      <c r="I117" s="354"/>
      <c r="J117" s="354"/>
      <c r="K117" s="3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35"/>
      <c r="W117" s="5"/>
      <c r="X117" s="5"/>
      <c r="Y117" s="5"/>
      <c r="Z117" s="5"/>
      <c r="AA117" s="4"/>
      <c r="AB117" s="4"/>
      <c r="AC117" s="4"/>
      <c r="AD117" s="4"/>
      <c r="AE117" s="4"/>
    </row>
    <row r="118" spans="1:23" ht="64.5" customHeight="1" thickBot="1">
      <c r="A118" s="608" t="s">
        <v>3</v>
      </c>
      <c r="B118" s="742" t="s">
        <v>60</v>
      </c>
      <c r="C118" s="742" t="s">
        <v>416</v>
      </c>
      <c r="D118" s="742" t="s">
        <v>344</v>
      </c>
      <c r="E118" s="744" t="s">
        <v>6</v>
      </c>
      <c r="F118" s="745" t="s">
        <v>7</v>
      </c>
      <c r="G118" s="54"/>
      <c r="H118" s="54"/>
      <c r="I118" s="54"/>
      <c r="J118" s="742" t="s">
        <v>60</v>
      </c>
      <c r="K118" s="36" t="s">
        <v>287</v>
      </c>
      <c r="L118" s="38" t="s">
        <v>234</v>
      </c>
      <c r="M118" s="61" t="s">
        <v>236</v>
      </c>
      <c r="N118" s="233" t="s">
        <v>244</v>
      </c>
      <c r="O118" s="110" t="s">
        <v>235</v>
      </c>
      <c r="P118" s="125" t="s">
        <v>237</v>
      </c>
      <c r="Q118" s="41"/>
      <c r="R118" s="146"/>
      <c r="S118" s="146"/>
      <c r="T118" s="146"/>
      <c r="U118" s="146"/>
      <c r="V118" s="799"/>
      <c r="W118" s="146"/>
    </row>
    <row r="119" spans="1:23" ht="17.25" customHeight="1">
      <c r="A119" s="757">
        <v>1</v>
      </c>
      <c r="B119" s="615" t="s">
        <v>155</v>
      </c>
      <c r="C119" s="854">
        <v>23422</v>
      </c>
      <c r="D119" s="859">
        <v>21835.473988439306</v>
      </c>
      <c r="E119" s="758">
        <f>D119-C119</f>
        <v>-1586.5260115606943</v>
      </c>
      <c r="F119" s="759">
        <f aca="true" t="shared" si="8" ref="F119:F139">E119/C119</f>
        <v>-0.0677365729468318</v>
      </c>
      <c r="G119" s="54"/>
      <c r="H119" s="54"/>
      <c r="I119" s="54"/>
      <c r="J119" s="751" t="s">
        <v>155</v>
      </c>
      <c r="K119" s="276"/>
      <c r="L119" s="42"/>
      <c r="M119" s="622">
        <f aca="true" t="shared" si="9" ref="M119:M138">SUM(K119:L119)</f>
        <v>0</v>
      </c>
      <c r="N119" s="234"/>
      <c r="O119" s="42"/>
      <c r="P119" s="616">
        <f>SUM(N119:O119)</f>
        <v>0</v>
      </c>
      <c r="Q119" s="41"/>
      <c r="R119" s="52"/>
      <c r="S119" s="818"/>
      <c r="T119" s="819"/>
      <c r="U119" s="820"/>
      <c r="V119" s="821"/>
      <c r="W119" s="822"/>
    </row>
    <row r="120" spans="1:23" ht="15.75">
      <c r="A120" s="80">
        <v>2</v>
      </c>
      <c r="B120" s="615" t="s">
        <v>156</v>
      </c>
      <c r="C120" s="854">
        <v>6044</v>
      </c>
      <c r="D120" s="859">
        <v>5936.3136094674555</v>
      </c>
      <c r="E120" s="190">
        <f aca="true" t="shared" si="10" ref="E120:E139">D120-C120</f>
        <v>-107.68639053254446</v>
      </c>
      <c r="F120" s="284">
        <f t="shared" si="8"/>
        <v>-0.017817073218488494</v>
      </c>
      <c r="G120" s="54"/>
      <c r="H120" s="54"/>
      <c r="I120" s="54"/>
      <c r="J120" s="179" t="s">
        <v>156</v>
      </c>
      <c r="K120" s="276"/>
      <c r="L120" s="42"/>
      <c r="M120" s="622">
        <f t="shared" si="9"/>
        <v>0</v>
      </c>
      <c r="N120" s="234"/>
      <c r="O120" s="42"/>
      <c r="P120" s="616">
        <f aca="true" t="shared" si="11" ref="P120:P138">SUM(N120:O120)</f>
        <v>0</v>
      </c>
      <c r="Q120" s="41"/>
      <c r="R120" s="52"/>
      <c r="S120" s="818"/>
      <c r="T120" s="819"/>
      <c r="U120" s="820"/>
      <c r="V120" s="821"/>
      <c r="W120" s="822"/>
    </row>
    <row r="121" spans="1:23" ht="15.75">
      <c r="A121" s="80">
        <v>3</v>
      </c>
      <c r="B121" s="615" t="s">
        <v>157</v>
      </c>
      <c r="C121" s="855">
        <v>22320</v>
      </c>
      <c r="D121" s="859">
        <v>25952.260355029586</v>
      </c>
      <c r="E121" s="190">
        <f t="shared" si="10"/>
        <v>3632.260355029586</v>
      </c>
      <c r="F121" s="284">
        <f t="shared" si="8"/>
        <v>0.16273567898878075</v>
      </c>
      <c r="G121" s="54"/>
      <c r="H121" s="54"/>
      <c r="I121" s="54"/>
      <c r="J121" s="179" t="s">
        <v>157</v>
      </c>
      <c r="K121" s="276"/>
      <c r="L121" s="42"/>
      <c r="M121" s="622">
        <f t="shared" si="9"/>
        <v>0</v>
      </c>
      <c r="N121" s="234"/>
      <c r="O121" s="42"/>
      <c r="P121" s="616">
        <f t="shared" si="11"/>
        <v>0</v>
      </c>
      <c r="Q121" s="41"/>
      <c r="R121" s="52"/>
      <c r="S121" s="818"/>
      <c r="T121" s="819"/>
      <c r="U121" s="820"/>
      <c r="V121" s="821"/>
      <c r="W121" s="822"/>
    </row>
    <row r="122" spans="1:23" ht="14.25" customHeight="1">
      <c r="A122" s="80">
        <v>4</v>
      </c>
      <c r="B122" s="615" t="s">
        <v>158</v>
      </c>
      <c r="C122" s="856">
        <v>29800</v>
      </c>
      <c r="D122" s="859">
        <v>23653.8453038674</v>
      </c>
      <c r="E122" s="190">
        <f t="shared" si="10"/>
        <v>-6146.1546961325985</v>
      </c>
      <c r="F122" s="284">
        <f t="shared" si="8"/>
        <v>-0.20624680188364425</v>
      </c>
      <c r="G122" s="54"/>
      <c r="H122" s="54"/>
      <c r="I122" s="54"/>
      <c r="J122" s="179" t="s">
        <v>158</v>
      </c>
      <c r="K122" s="276"/>
      <c r="L122" s="42"/>
      <c r="M122" s="622">
        <f t="shared" si="9"/>
        <v>0</v>
      </c>
      <c r="N122" s="234"/>
      <c r="O122" s="42"/>
      <c r="P122" s="616">
        <f t="shared" si="11"/>
        <v>0</v>
      </c>
      <c r="Q122" s="41"/>
      <c r="R122" s="52"/>
      <c r="S122" s="818"/>
      <c r="T122" s="819"/>
      <c r="U122" s="820"/>
      <c r="V122" s="821"/>
      <c r="W122" s="822"/>
    </row>
    <row r="123" spans="1:23" ht="14.25" customHeight="1">
      <c r="A123" s="80">
        <v>5</v>
      </c>
      <c r="B123" s="615" t="s">
        <v>159</v>
      </c>
      <c r="C123" s="854">
        <v>23335</v>
      </c>
      <c r="D123" s="859">
        <v>22767.25</v>
      </c>
      <c r="E123" s="190">
        <f t="shared" si="10"/>
        <v>-567.75</v>
      </c>
      <c r="F123" s="284">
        <f t="shared" si="8"/>
        <v>-0.024330404971073496</v>
      </c>
      <c r="G123" s="54"/>
      <c r="H123" s="54"/>
      <c r="I123" s="54"/>
      <c r="J123" s="179" t="s">
        <v>159</v>
      </c>
      <c r="K123" s="276"/>
      <c r="L123" s="42"/>
      <c r="M123" s="622">
        <f t="shared" si="9"/>
        <v>0</v>
      </c>
      <c r="N123" s="234"/>
      <c r="O123" s="42"/>
      <c r="P123" s="616">
        <f t="shared" si="11"/>
        <v>0</v>
      </c>
      <c r="Q123" s="41"/>
      <c r="R123" s="52"/>
      <c r="S123" s="818"/>
      <c r="T123" s="819"/>
      <c r="U123" s="820"/>
      <c r="V123" s="821"/>
      <c r="W123" s="822"/>
    </row>
    <row r="124" spans="1:23" ht="14.25" customHeight="1">
      <c r="A124" s="80">
        <v>6</v>
      </c>
      <c r="B124" s="615" t="s">
        <v>160</v>
      </c>
      <c r="C124" s="854">
        <v>24150</v>
      </c>
      <c r="D124" s="859">
        <v>25053.214689265536</v>
      </c>
      <c r="E124" s="190">
        <f t="shared" si="10"/>
        <v>903.2146892655364</v>
      </c>
      <c r="F124" s="284">
        <f t="shared" si="8"/>
        <v>0.03740019417248598</v>
      </c>
      <c r="G124" s="54"/>
      <c r="H124" s="54"/>
      <c r="I124" s="54"/>
      <c r="J124" s="179" t="s">
        <v>160</v>
      </c>
      <c r="K124" s="276"/>
      <c r="L124" s="42"/>
      <c r="M124" s="622">
        <f t="shared" si="9"/>
        <v>0</v>
      </c>
      <c r="N124" s="234"/>
      <c r="O124" s="42"/>
      <c r="P124" s="616">
        <f t="shared" si="11"/>
        <v>0</v>
      </c>
      <c r="Q124" s="41"/>
      <c r="R124" s="52"/>
      <c r="S124" s="818"/>
      <c r="T124" s="819"/>
      <c r="U124" s="820"/>
      <c r="V124" s="821"/>
      <c r="W124" s="822"/>
    </row>
    <row r="125" spans="1:23" ht="15.75">
      <c r="A125" s="80">
        <v>7</v>
      </c>
      <c r="B125" s="615" t="s">
        <v>161</v>
      </c>
      <c r="C125" s="854">
        <v>23026</v>
      </c>
      <c r="D125" s="859">
        <v>17291.636363636364</v>
      </c>
      <c r="E125" s="190">
        <f t="shared" si="10"/>
        <v>-5734.363636363636</v>
      </c>
      <c r="F125" s="284">
        <f t="shared" si="8"/>
        <v>-0.24903863616623104</v>
      </c>
      <c r="G125" s="54"/>
      <c r="H125" s="54"/>
      <c r="I125" s="54"/>
      <c r="J125" s="179" t="s">
        <v>161</v>
      </c>
      <c r="K125" s="276"/>
      <c r="L125" s="42"/>
      <c r="M125" s="622">
        <f t="shared" si="9"/>
        <v>0</v>
      </c>
      <c r="N125" s="234"/>
      <c r="O125" s="42"/>
      <c r="P125" s="616">
        <f t="shared" si="11"/>
        <v>0</v>
      </c>
      <c r="Q125" s="41"/>
      <c r="R125" s="52"/>
      <c r="S125" s="818"/>
      <c r="T125" s="819"/>
      <c r="U125" s="820"/>
      <c r="V125" s="821"/>
      <c r="W125" s="822"/>
    </row>
    <row r="126" spans="1:23" ht="15.75">
      <c r="A126" s="80">
        <v>8</v>
      </c>
      <c r="B126" s="615" t="s">
        <v>162</v>
      </c>
      <c r="C126" s="854">
        <v>15364</v>
      </c>
      <c r="D126" s="859">
        <v>14430.3687150838</v>
      </c>
      <c r="E126" s="190">
        <f t="shared" si="10"/>
        <v>-933.6312849162005</v>
      </c>
      <c r="F126" s="284">
        <f t="shared" si="8"/>
        <v>-0.06076746191852385</v>
      </c>
      <c r="G126" s="54"/>
      <c r="H126" s="54"/>
      <c r="I126" s="54"/>
      <c r="J126" s="179" t="s">
        <v>162</v>
      </c>
      <c r="K126" s="276"/>
      <c r="L126" s="42"/>
      <c r="M126" s="622">
        <f t="shared" si="9"/>
        <v>0</v>
      </c>
      <c r="N126" s="234"/>
      <c r="O126" s="42"/>
      <c r="P126" s="616">
        <f t="shared" si="11"/>
        <v>0</v>
      </c>
      <c r="Q126" s="41"/>
      <c r="R126" s="52"/>
      <c r="S126" s="818"/>
      <c r="T126" s="819"/>
      <c r="U126" s="820"/>
      <c r="V126" s="821"/>
      <c r="W126" s="822"/>
    </row>
    <row r="127" spans="1:23" ht="15.75">
      <c r="A127" s="80">
        <v>9</v>
      </c>
      <c r="B127" s="615" t="s">
        <v>163</v>
      </c>
      <c r="C127" s="854">
        <v>38615</v>
      </c>
      <c r="D127" s="859">
        <v>29223.571428571428</v>
      </c>
      <c r="E127" s="190">
        <f t="shared" si="10"/>
        <v>-9391.428571428572</v>
      </c>
      <c r="F127" s="284">
        <f t="shared" si="8"/>
        <v>-0.24320674793289065</v>
      </c>
      <c r="G127" s="54"/>
      <c r="H127" s="54"/>
      <c r="I127" s="54"/>
      <c r="J127" s="179" t="s">
        <v>163</v>
      </c>
      <c r="K127" s="276"/>
      <c r="L127" s="42"/>
      <c r="M127" s="622">
        <f t="shared" si="9"/>
        <v>0</v>
      </c>
      <c r="N127" s="234"/>
      <c r="O127" s="42"/>
      <c r="P127" s="616">
        <f t="shared" si="11"/>
        <v>0</v>
      </c>
      <c r="Q127" s="41"/>
      <c r="R127" s="52"/>
      <c r="S127" s="818"/>
      <c r="T127" s="819"/>
      <c r="U127" s="820"/>
      <c r="V127" s="821"/>
      <c r="W127" s="822"/>
    </row>
    <row r="128" spans="1:23" ht="15.75">
      <c r="A128" s="80">
        <v>10</v>
      </c>
      <c r="B128" s="615" t="s">
        <v>164</v>
      </c>
      <c r="C128" s="854">
        <v>31121</v>
      </c>
      <c r="D128" s="859">
        <v>27284.977900552487</v>
      </c>
      <c r="E128" s="190">
        <f t="shared" si="10"/>
        <v>-3836.022099447513</v>
      </c>
      <c r="F128" s="284">
        <f t="shared" si="8"/>
        <v>-0.12326153078138598</v>
      </c>
      <c r="G128" s="54"/>
      <c r="H128" s="54"/>
      <c r="I128" s="54"/>
      <c r="J128" s="179" t="s">
        <v>164</v>
      </c>
      <c r="K128" s="276"/>
      <c r="L128" s="42"/>
      <c r="M128" s="622">
        <f t="shared" si="9"/>
        <v>0</v>
      </c>
      <c r="N128" s="234"/>
      <c r="O128" s="42"/>
      <c r="P128" s="616">
        <f t="shared" si="11"/>
        <v>0</v>
      </c>
      <c r="Q128" s="41"/>
      <c r="R128" s="52"/>
      <c r="S128" s="818"/>
      <c r="T128" s="819"/>
      <c r="U128" s="820"/>
      <c r="V128" s="821"/>
      <c r="W128" s="822"/>
    </row>
    <row r="129" spans="1:23" s="237" customFormat="1" ht="15.75">
      <c r="A129" s="80">
        <v>11</v>
      </c>
      <c r="B129" s="857" t="s">
        <v>143</v>
      </c>
      <c r="C129" s="858">
        <v>7662</v>
      </c>
      <c r="D129" s="806">
        <v>7749.509259259259</v>
      </c>
      <c r="E129" s="190">
        <f t="shared" si="10"/>
        <v>87.50925925925912</v>
      </c>
      <c r="F129" s="284">
        <f t="shared" si="8"/>
        <v>0.011421203244486965</v>
      </c>
      <c r="G129" s="54"/>
      <c r="H129" s="54"/>
      <c r="I129" s="54"/>
      <c r="J129" s="179" t="s">
        <v>143</v>
      </c>
      <c r="K129" s="279"/>
      <c r="L129" s="280"/>
      <c r="M129" s="622">
        <f t="shared" si="9"/>
        <v>0</v>
      </c>
      <c r="N129" s="235"/>
      <c r="O129" s="280"/>
      <c r="P129" s="616">
        <f t="shared" si="11"/>
        <v>0</v>
      </c>
      <c r="Q129" s="236"/>
      <c r="R129" s="52"/>
      <c r="S129" s="818"/>
      <c r="T129" s="819"/>
      <c r="U129" s="820"/>
      <c r="V129" s="821"/>
      <c r="W129" s="822"/>
    </row>
    <row r="130" spans="1:23" ht="15.75">
      <c r="A130" s="80">
        <v>12</v>
      </c>
      <c r="B130" s="857" t="s">
        <v>144</v>
      </c>
      <c r="C130" s="858">
        <v>12416</v>
      </c>
      <c r="D130" s="806">
        <v>10676.98947368421</v>
      </c>
      <c r="E130" s="190">
        <f t="shared" si="10"/>
        <v>-1739.0105263157893</v>
      </c>
      <c r="F130" s="284">
        <f t="shared" si="8"/>
        <v>-0.14006205914270212</v>
      </c>
      <c r="G130" s="54"/>
      <c r="H130" s="54"/>
      <c r="I130" s="54"/>
      <c r="J130" s="179" t="s">
        <v>144</v>
      </c>
      <c r="K130" s="276"/>
      <c r="L130" s="42"/>
      <c r="M130" s="622">
        <f t="shared" si="9"/>
        <v>0</v>
      </c>
      <c r="N130" s="234"/>
      <c r="O130" s="42"/>
      <c r="P130" s="616">
        <f t="shared" si="11"/>
        <v>0</v>
      </c>
      <c r="Q130" s="41"/>
      <c r="R130" s="52"/>
      <c r="S130" s="818"/>
      <c r="T130" s="819"/>
      <c r="U130" s="820"/>
      <c r="V130" s="821"/>
      <c r="W130" s="822"/>
    </row>
    <row r="131" spans="1:23" ht="14.25" customHeight="1">
      <c r="A131" s="80">
        <v>13</v>
      </c>
      <c r="B131" s="857" t="s">
        <v>145</v>
      </c>
      <c r="C131" s="858">
        <v>23071</v>
      </c>
      <c r="D131" s="806">
        <v>27364.536082474227</v>
      </c>
      <c r="E131" s="190">
        <f t="shared" si="10"/>
        <v>4293.536082474227</v>
      </c>
      <c r="F131" s="284">
        <f t="shared" si="8"/>
        <v>0.18610099616289832</v>
      </c>
      <c r="G131" s="54"/>
      <c r="H131" s="54"/>
      <c r="I131" s="54"/>
      <c r="J131" s="179" t="s">
        <v>145</v>
      </c>
      <c r="K131" s="189"/>
      <c r="L131" s="42"/>
      <c r="M131" s="622">
        <f t="shared" si="9"/>
        <v>0</v>
      </c>
      <c r="N131" s="232"/>
      <c r="O131" s="42"/>
      <c r="P131" s="616">
        <f t="shared" si="11"/>
        <v>0</v>
      </c>
      <c r="Q131" s="41"/>
      <c r="R131" s="52"/>
      <c r="S131" s="818"/>
      <c r="T131" s="819"/>
      <c r="U131" s="820"/>
      <c r="V131" s="821"/>
      <c r="W131" s="822"/>
    </row>
    <row r="132" spans="1:23" ht="14.25" customHeight="1">
      <c r="A132" s="80">
        <v>14</v>
      </c>
      <c r="B132" s="857" t="s">
        <v>146</v>
      </c>
      <c r="C132" s="858">
        <v>32060</v>
      </c>
      <c r="D132" s="806">
        <v>27008.009433962263</v>
      </c>
      <c r="E132" s="190">
        <f t="shared" si="10"/>
        <v>-5051.990566037737</v>
      </c>
      <c r="F132" s="284">
        <f t="shared" si="8"/>
        <v>-0.15757924410598056</v>
      </c>
      <c r="G132" s="54"/>
      <c r="H132" s="54"/>
      <c r="I132" s="54"/>
      <c r="J132" s="179" t="s">
        <v>146</v>
      </c>
      <c r="K132" s="189"/>
      <c r="L132" s="42"/>
      <c r="M132" s="622">
        <f t="shared" si="9"/>
        <v>0</v>
      </c>
      <c r="N132" s="232"/>
      <c r="O132" s="42"/>
      <c r="P132" s="616">
        <f t="shared" si="11"/>
        <v>0</v>
      </c>
      <c r="Q132" s="41"/>
      <c r="R132" s="52"/>
      <c r="S132" s="818"/>
      <c r="T132" s="819"/>
      <c r="U132" s="820"/>
      <c r="V132" s="821"/>
      <c r="W132" s="822"/>
    </row>
    <row r="133" spans="1:23" ht="15.75">
      <c r="A133" s="80">
        <v>15</v>
      </c>
      <c r="B133" s="857" t="s">
        <v>147</v>
      </c>
      <c r="C133" s="858">
        <v>16051</v>
      </c>
      <c r="D133" s="806">
        <v>14525.454545454546</v>
      </c>
      <c r="E133" s="190">
        <f t="shared" si="10"/>
        <v>-1525.545454545454</v>
      </c>
      <c r="F133" s="284">
        <f t="shared" si="8"/>
        <v>-0.0950436393087941</v>
      </c>
      <c r="G133" s="54"/>
      <c r="H133" s="54"/>
      <c r="I133" s="54"/>
      <c r="J133" s="179" t="s">
        <v>147</v>
      </c>
      <c r="K133" s="189"/>
      <c r="L133" s="42"/>
      <c r="M133" s="622">
        <f t="shared" si="9"/>
        <v>0</v>
      </c>
      <c r="N133" s="232"/>
      <c r="O133" s="42"/>
      <c r="P133" s="616">
        <f t="shared" si="11"/>
        <v>0</v>
      </c>
      <c r="Q133" s="41"/>
      <c r="R133" s="52"/>
      <c r="S133" s="818"/>
      <c r="T133" s="819"/>
      <c r="U133" s="820"/>
      <c r="V133" s="821"/>
      <c r="W133" s="822"/>
    </row>
    <row r="134" spans="1:23" ht="14.25" customHeight="1">
      <c r="A134" s="80">
        <v>16</v>
      </c>
      <c r="B134" s="857" t="s">
        <v>148</v>
      </c>
      <c r="C134" s="858">
        <v>11455</v>
      </c>
      <c r="D134" s="806">
        <v>16839.24761904762</v>
      </c>
      <c r="E134" s="190">
        <f t="shared" si="10"/>
        <v>5384.247619047619</v>
      </c>
      <c r="F134" s="284">
        <f t="shared" si="8"/>
        <v>0.4700347113965621</v>
      </c>
      <c r="G134" s="54"/>
      <c r="H134" s="54"/>
      <c r="I134" s="54"/>
      <c r="J134" s="179" t="s">
        <v>148</v>
      </c>
      <c r="K134" s="189"/>
      <c r="L134" s="42"/>
      <c r="M134" s="622">
        <f t="shared" si="9"/>
        <v>0</v>
      </c>
      <c r="N134" s="232"/>
      <c r="O134" s="42"/>
      <c r="P134" s="616">
        <f t="shared" si="11"/>
        <v>0</v>
      </c>
      <c r="Q134" s="41"/>
      <c r="R134" s="52"/>
      <c r="S134" s="818"/>
      <c r="T134" s="819"/>
      <c r="U134" s="820"/>
      <c r="V134" s="821"/>
      <c r="W134" s="822"/>
    </row>
    <row r="135" spans="1:23" ht="14.25" customHeight="1">
      <c r="A135" s="80">
        <v>17</v>
      </c>
      <c r="B135" s="857" t="s">
        <v>149</v>
      </c>
      <c r="C135" s="858">
        <v>9824</v>
      </c>
      <c r="D135" s="806">
        <v>8817.586206896553</v>
      </c>
      <c r="E135" s="190">
        <f t="shared" si="10"/>
        <v>-1006.4137931034475</v>
      </c>
      <c r="F135" s="284">
        <f t="shared" si="8"/>
        <v>-0.1024444007637874</v>
      </c>
      <c r="G135" s="54"/>
      <c r="H135" s="54"/>
      <c r="I135" s="54"/>
      <c r="J135" s="179" t="s">
        <v>149</v>
      </c>
      <c r="K135" s="189"/>
      <c r="L135" s="42"/>
      <c r="M135" s="622">
        <f t="shared" si="9"/>
        <v>0</v>
      </c>
      <c r="N135" s="232"/>
      <c r="O135" s="42"/>
      <c r="P135" s="616">
        <f t="shared" si="11"/>
        <v>0</v>
      </c>
      <c r="Q135" s="41"/>
      <c r="R135" s="52"/>
      <c r="S135" s="818"/>
      <c r="T135" s="819"/>
      <c r="U135" s="820"/>
      <c r="V135" s="821"/>
      <c r="W135" s="822"/>
    </row>
    <row r="136" spans="1:23" ht="14.25" customHeight="1">
      <c r="A136" s="80">
        <v>18</v>
      </c>
      <c r="B136" s="857" t="s">
        <v>150</v>
      </c>
      <c r="C136" s="858">
        <v>30970</v>
      </c>
      <c r="D136" s="806">
        <v>31401.456310679612</v>
      </c>
      <c r="E136" s="190">
        <f t="shared" si="10"/>
        <v>431.4563106796122</v>
      </c>
      <c r="F136" s="284">
        <f t="shared" si="8"/>
        <v>0.013931427532438237</v>
      </c>
      <c r="G136" s="54"/>
      <c r="H136" s="54"/>
      <c r="I136" s="54"/>
      <c r="J136" s="179" t="s">
        <v>150</v>
      </c>
      <c r="K136" s="189"/>
      <c r="L136" s="42"/>
      <c r="M136" s="622">
        <f t="shared" si="9"/>
        <v>0</v>
      </c>
      <c r="N136" s="232"/>
      <c r="O136" s="42"/>
      <c r="P136" s="616">
        <f t="shared" si="11"/>
        <v>0</v>
      </c>
      <c r="Q136" s="41"/>
      <c r="R136" s="52"/>
      <c r="S136" s="818"/>
      <c r="T136" s="819"/>
      <c r="U136" s="820"/>
      <c r="V136" s="821"/>
      <c r="W136" s="822"/>
    </row>
    <row r="137" spans="1:23" ht="15.75">
      <c r="A137" s="80">
        <v>19</v>
      </c>
      <c r="B137" s="857" t="s">
        <v>151</v>
      </c>
      <c r="C137" s="858">
        <v>18331</v>
      </c>
      <c r="D137" s="806">
        <v>15151.942528735632</v>
      </c>
      <c r="E137" s="190">
        <f t="shared" si="10"/>
        <v>-3179.0574712643684</v>
      </c>
      <c r="F137" s="284">
        <f t="shared" si="8"/>
        <v>-0.17342520709532314</v>
      </c>
      <c r="G137" s="54"/>
      <c r="H137" s="54"/>
      <c r="I137" s="54"/>
      <c r="J137" s="179" t="s">
        <v>151</v>
      </c>
      <c r="K137" s="189"/>
      <c r="L137" s="42"/>
      <c r="M137" s="622">
        <f t="shared" si="9"/>
        <v>0</v>
      </c>
      <c r="N137" s="232"/>
      <c r="O137" s="42"/>
      <c r="P137" s="616">
        <f t="shared" si="11"/>
        <v>0</v>
      </c>
      <c r="Q137" s="41"/>
      <c r="R137" s="52"/>
      <c r="S137" s="818"/>
      <c r="T137" s="819"/>
      <c r="U137" s="820"/>
      <c r="V137" s="821"/>
      <c r="W137" s="822"/>
    </row>
    <row r="138" spans="1:23" ht="16.5" thickBot="1">
      <c r="A138" s="80">
        <v>20</v>
      </c>
      <c r="B138" s="857" t="s">
        <v>152</v>
      </c>
      <c r="C138" s="858">
        <v>37661</v>
      </c>
      <c r="D138" s="806">
        <v>32672.652892561982</v>
      </c>
      <c r="E138" s="190">
        <f t="shared" si="10"/>
        <v>-4988.347107438018</v>
      </c>
      <c r="F138" s="284">
        <f t="shared" si="8"/>
        <v>-0.13245392069881357</v>
      </c>
      <c r="G138" s="54"/>
      <c r="H138" s="54"/>
      <c r="I138" s="54"/>
      <c r="J138" s="179" t="s">
        <v>152</v>
      </c>
      <c r="K138" s="189"/>
      <c r="L138" s="42"/>
      <c r="M138" s="622">
        <f t="shared" si="9"/>
        <v>0</v>
      </c>
      <c r="N138" s="232"/>
      <c r="O138" s="42"/>
      <c r="P138" s="616">
        <f t="shared" si="11"/>
        <v>0</v>
      </c>
      <c r="Q138" s="41"/>
      <c r="R138" s="52"/>
      <c r="S138" s="818"/>
      <c r="T138" s="819"/>
      <c r="U138" s="820"/>
      <c r="V138" s="821"/>
      <c r="W138" s="822"/>
    </row>
    <row r="139" spans="1:23" ht="16.5" thickBot="1">
      <c r="A139" s="626"/>
      <c r="B139" s="627" t="s">
        <v>11</v>
      </c>
      <c r="C139" s="628">
        <f>SUM(C119:C138)</f>
        <v>436698</v>
      </c>
      <c r="D139" s="628">
        <f>SUM(D119:D138)</f>
        <v>405636.2967066693</v>
      </c>
      <c r="E139" s="629">
        <f t="shared" si="10"/>
        <v>-31061.703293330676</v>
      </c>
      <c r="F139" s="630">
        <f t="shared" si="8"/>
        <v>-0.07112856778215305</v>
      </c>
      <c r="G139" s="54"/>
      <c r="H139" s="54"/>
      <c r="I139" s="54"/>
      <c r="J139" s="627" t="s">
        <v>11</v>
      </c>
      <c r="K139" s="619">
        <f aca="true" t="shared" si="12" ref="K139:P139">SUM(K119:K138)</f>
        <v>0</v>
      </c>
      <c r="L139" s="621">
        <f t="shared" si="12"/>
        <v>0</v>
      </c>
      <c r="M139" s="622">
        <f t="shared" si="12"/>
        <v>0</v>
      </c>
      <c r="N139" s="620">
        <f t="shared" si="12"/>
        <v>0</v>
      </c>
      <c r="O139" s="620">
        <f t="shared" si="12"/>
        <v>0</v>
      </c>
      <c r="P139" s="620">
        <f t="shared" si="12"/>
        <v>0</v>
      </c>
      <c r="Q139" s="47"/>
      <c r="R139" s="50"/>
      <c r="S139" s="270"/>
      <c r="T139" s="57"/>
      <c r="U139" s="57"/>
      <c r="V139" s="192"/>
      <c r="W139" s="48"/>
    </row>
    <row r="140" spans="1:26" ht="15.75">
      <c r="A140" s="50"/>
      <c r="B140" s="270"/>
      <c r="C140" s="57"/>
      <c r="D140" s="57"/>
      <c r="E140" s="192"/>
      <c r="F140" s="48"/>
      <c r="G140" s="54"/>
      <c r="H140" s="54"/>
      <c r="I140" s="54"/>
      <c r="J140" s="54"/>
      <c r="K140" s="54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7"/>
      <c r="X140" s="47"/>
      <c r="Y140" s="47"/>
      <c r="Z140" s="47"/>
    </row>
    <row r="141" spans="1:26" ht="23.25" customHeight="1" thickBot="1">
      <c r="A141" s="1128" t="s">
        <v>394</v>
      </c>
      <c r="B141" s="1128"/>
      <c r="C141" s="1128"/>
      <c r="D141" s="1128"/>
      <c r="E141" s="1128"/>
      <c r="F141" s="1128"/>
      <c r="G141" s="1128"/>
      <c r="H141" s="147"/>
      <c r="I141" s="147"/>
      <c r="J141" s="147"/>
      <c r="K141" s="147"/>
      <c r="L141" s="49"/>
      <c r="M141" s="49"/>
      <c r="N141" s="49"/>
      <c r="O141" s="49"/>
      <c r="P141" s="49"/>
      <c r="Q141" s="5"/>
      <c r="R141" s="5"/>
      <c r="S141" s="5"/>
      <c r="T141" s="5"/>
      <c r="U141" s="5"/>
      <c r="V141" s="35"/>
      <c r="W141" s="5"/>
      <c r="X141" s="5"/>
      <c r="Y141" s="5"/>
      <c r="Z141" s="5"/>
    </row>
    <row r="142" spans="1:26" ht="64.5" customHeight="1" thickBot="1">
      <c r="A142" s="608" t="s">
        <v>3</v>
      </c>
      <c r="B142" s="742" t="s">
        <v>60</v>
      </c>
      <c r="C142" s="742" t="s">
        <v>416</v>
      </c>
      <c r="D142" s="742" t="s">
        <v>344</v>
      </c>
      <c r="E142" s="744" t="s">
        <v>6</v>
      </c>
      <c r="F142" s="745" t="s">
        <v>7</v>
      </c>
      <c r="G142" s="54"/>
      <c r="H142" s="54"/>
      <c r="I142" s="54"/>
      <c r="J142" s="742" t="s">
        <v>60</v>
      </c>
      <c r="K142" s="742" t="s">
        <v>416</v>
      </c>
      <c r="L142" s="742" t="s">
        <v>84</v>
      </c>
      <c r="M142" s="744" t="s">
        <v>6</v>
      </c>
      <c r="N142" s="745" t="s">
        <v>7</v>
      </c>
      <c r="O142" s="34"/>
      <c r="P142" s="34"/>
      <c r="Q142" s="34"/>
      <c r="R142" s="34"/>
      <c r="S142" s="34"/>
      <c r="T142" s="34"/>
      <c r="U142" s="34" t="s">
        <v>317</v>
      </c>
      <c r="V142" s="34"/>
      <c r="W142" s="13"/>
      <c r="X142" s="13"/>
      <c r="Y142" s="13"/>
      <c r="Z142" s="13"/>
    </row>
    <row r="143" spans="1:26" ht="15.75">
      <c r="A143" s="757">
        <v>1</v>
      </c>
      <c r="B143" s="615" t="s">
        <v>155</v>
      </c>
      <c r="C143" s="860">
        <v>13705</v>
      </c>
      <c r="D143" s="862">
        <v>13254.549132947977</v>
      </c>
      <c r="E143" s="758">
        <f aca="true" t="shared" si="13" ref="E143:E163">D143-C143</f>
        <v>-450.45086705202266</v>
      </c>
      <c r="F143" s="759">
        <f aca="true" t="shared" si="14" ref="F143:F163">E143/C143</f>
        <v>-0.032867629846918836</v>
      </c>
      <c r="G143" s="54"/>
      <c r="H143" s="54"/>
      <c r="I143" s="54"/>
      <c r="J143" s="751" t="s">
        <v>146</v>
      </c>
      <c r="K143" s="804"/>
      <c r="L143" s="760"/>
      <c r="M143" s="758">
        <f aca="true" t="shared" si="15" ref="M143:M163">L143-K143</f>
        <v>0</v>
      </c>
      <c r="N143" s="759" t="e">
        <f aca="true" t="shared" si="16" ref="N143:N163">M143/K143</f>
        <v>#DIV/0!</v>
      </c>
      <c r="O143" s="34"/>
      <c r="P143" s="34"/>
      <c r="Q143" s="34"/>
      <c r="R143" s="34"/>
      <c r="S143" s="310"/>
      <c r="T143" s="314"/>
      <c r="U143" s="42">
        <f>S143+T143</f>
        <v>0</v>
      </c>
      <c r="V143" s="34"/>
      <c r="W143" s="13"/>
      <c r="X143" s="13"/>
      <c r="Y143" s="13"/>
      <c r="Z143" s="13"/>
    </row>
    <row r="144" spans="1:26" ht="15.75">
      <c r="A144" s="80">
        <v>2</v>
      </c>
      <c r="B144" s="615" t="s">
        <v>156</v>
      </c>
      <c r="C144" s="805">
        <v>3588</v>
      </c>
      <c r="D144" s="862">
        <v>3591.9112426035504</v>
      </c>
      <c r="E144" s="190">
        <f t="shared" si="13"/>
        <v>3.911242603550363</v>
      </c>
      <c r="F144" s="284">
        <f t="shared" si="14"/>
        <v>0.0010900899118033343</v>
      </c>
      <c r="G144" s="54"/>
      <c r="H144" s="54"/>
      <c r="I144" s="54"/>
      <c r="J144" s="179" t="s">
        <v>149</v>
      </c>
      <c r="K144" s="317"/>
      <c r="L144" s="403"/>
      <c r="M144" s="190">
        <f t="shared" si="15"/>
        <v>0</v>
      </c>
      <c r="N144" s="284" t="e">
        <f t="shared" si="16"/>
        <v>#DIV/0!</v>
      </c>
      <c r="O144" s="34"/>
      <c r="P144" s="34"/>
      <c r="Q144" s="281"/>
      <c r="R144" s="281"/>
      <c r="S144" s="310"/>
      <c r="T144" s="314"/>
      <c r="U144" s="42">
        <f aca="true" t="shared" si="17" ref="U144:U163">S144+T144</f>
        <v>0</v>
      </c>
      <c r="V144" s="34"/>
      <c r="W144" s="13"/>
      <c r="X144" s="13"/>
      <c r="Y144" s="13"/>
      <c r="Z144" s="13"/>
    </row>
    <row r="145" spans="1:26" ht="15.75">
      <c r="A145" s="80">
        <v>3</v>
      </c>
      <c r="B145" s="615" t="s">
        <v>157</v>
      </c>
      <c r="C145" s="805">
        <v>13402</v>
      </c>
      <c r="D145" s="862">
        <v>16477.05325443787</v>
      </c>
      <c r="E145" s="190">
        <f t="shared" si="13"/>
        <v>3075.0532544378693</v>
      </c>
      <c r="F145" s="284">
        <f t="shared" si="14"/>
        <v>0.22944734028039615</v>
      </c>
      <c r="G145" s="54"/>
      <c r="H145" s="54"/>
      <c r="I145" s="54"/>
      <c r="J145" s="179" t="s">
        <v>147</v>
      </c>
      <c r="K145" s="317"/>
      <c r="L145" s="403"/>
      <c r="M145" s="190">
        <f t="shared" si="15"/>
        <v>0</v>
      </c>
      <c r="N145" s="284" t="e">
        <f t="shared" si="16"/>
        <v>#DIV/0!</v>
      </c>
      <c r="O145" s="34"/>
      <c r="P145" s="34"/>
      <c r="Q145" s="34"/>
      <c r="R145" s="34"/>
      <c r="S145" s="310"/>
      <c r="T145" s="314"/>
      <c r="U145" s="42">
        <f t="shared" si="17"/>
        <v>0</v>
      </c>
      <c r="V145" s="34"/>
      <c r="W145" s="13"/>
      <c r="X145" s="13"/>
      <c r="Y145" s="13"/>
      <c r="Z145" s="13"/>
    </row>
    <row r="146" spans="1:26" ht="15.75">
      <c r="A146" s="80">
        <v>4</v>
      </c>
      <c r="B146" s="615" t="s">
        <v>158</v>
      </c>
      <c r="C146" s="805">
        <v>16900</v>
      </c>
      <c r="D146" s="862">
        <v>13923.027624309392</v>
      </c>
      <c r="E146" s="190">
        <f t="shared" si="13"/>
        <v>-2976.972375690608</v>
      </c>
      <c r="F146" s="284">
        <f t="shared" si="14"/>
        <v>-0.1761522115793259</v>
      </c>
      <c r="G146" s="54"/>
      <c r="H146" s="54"/>
      <c r="I146" s="54"/>
      <c r="J146" s="179" t="s">
        <v>150</v>
      </c>
      <c r="K146" s="317"/>
      <c r="L146" s="403"/>
      <c r="M146" s="190">
        <f t="shared" si="15"/>
        <v>0</v>
      </c>
      <c r="N146" s="284" t="e">
        <f t="shared" si="16"/>
        <v>#DIV/0!</v>
      </c>
      <c r="O146" s="34"/>
      <c r="P146" s="34"/>
      <c r="Q146" s="34"/>
      <c r="R146" s="34"/>
      <c r="S146" s="310"/>
      <c r="T146" s="314"/>
      <c r="U146" s="42">
        <f t="shared" si="17"/>
        <v>0</v>
      </c>
      <c r="V146" s="34"/>
      <c r="W146" s="13"/>
      <c r="X146" s="13"/>
      <c r="Y146" s="13"/>
      <c r="Z146" s="13"/>
    </row>
    <row r="147" spans="1:26" ht="15.75">
      <c r="A147" s="80">
        <v>5</v>
      </c>
      <c r="B147" s="615" t="s">
        <v>159</v>
      </c>
      <c r="C147" s="805">
        <v>10960</v>
      </c>
      <c r="D147" s="862">
        <v>11214.363636363636</v>
      </c>
      <c r="E147" s="190">
        <f t="shared" si="13"/>
        <v>254.36363636363603</v>
      </c>
      <c r="F147" s="284">
        <f t="shared" si="14"/>
        <v>0.02320836098208358</v>
      </c>
      <c r="G147" s="54"/>
      <c r="H147" s="54"/>
      <c r="I147" s="54"/>
      <c r="J147" s="179" t="s">
        <v>144</v>
      </c>
      <c r="K147" s="402"/>
      <c r="L147" s="403"/>
      <c r="M147" s="190">
        <f t="shared" si="15"/>
        <v>0</v>
      </c>
      <c r="N147" s="284" t="e">
        <f t="shared" si="16"/>
        <v>#DIV/0!</v>
      </c>
      <c r="O147" s="34"/>
      <c r="P147" s="34"/>
      <c r="Q147" s="34"/>
      <c r="R147" s="34"/>
      <c r="S147" s="310"/>
      <c r="T147" s="314"/>
      <c r="U147" s="42">
        <f t="shared" si="17"/>
        <v>0</v>
      </c>
      <c r="V147" s="34"/>
      <c r="W147" s="13"/>
      <c r="X147" s="13"/>
      <c r="Y147" s="13"/>
      <c r="Z147" s="13"/>
    </row>
    <row r="148" spans="1:26" ht="15.75">
      <c r="A148" s="80">
        <v>6</v>
      </c>
      <c r="B148" s="615" t="s">
        <v>160</v>
      </c>
      <c r="C148" s="805">
        <v>12646</v>
      </c>
      <c r="D148" s="862">
        <v>13903.242937853107</v>
      </c>
      <c r="E148" s="190">
        <f t="shared" si="13"/>
        <v>1257.242937853107</v>
      </c>
      <c r="F148" s="284">
        <f t="shared" si="14"/>
        <v>0.0994182301006727</v>
      </c>
      <c r="G148" s="54"/>
      <c r="H148" s="54"/>
      <c r="I148" s="54"/>
      <c r="J148" s="179" t="s">
        <v>152</v>
      </c>
      <c r="K148" s="317"/>
      <c r="L148" s="403"/>
      <c r="M148" s="190">
        <f t="shared" si="15"/>
        <v>0</v>
      </c>
      <c r="N148" s="284" t="e">
        <f t="shared" si="16"/>
        <v>#DIV/0!</v>
      </c>
      <c r="O148" s="34"/>
      <c r="P148" s="34"/>
      <c r="Q148" s="34"/>
      <c r="R148" s="34"/>
      <c r="S148" s="310"/>
      <c r="T148" s="314"/>
      <c r="U148" s="42">
        <f t="shared" si="17"/>
        <v>0</v>
      </c>
      <c r="V148" s="34"/>
      <c r="W148" s="13"/>
      <c r="X148" s="13"/>
      <c r="Y148" s="13"/>
      <c r="Z148" s="13"/>
    </row>
    <row r="149" spans="1:26" ht="15.75">
      <c r="A149" s="80">
        <v>7</v>
      </c>
      <c r="B149" s="615" t="s">
        <v>161</v>
      </c>
      <c r="C149" s="805">
        <v>11144</v>
      </c>
      <c r="D149" s="862">
        <v>8132.011363636364</v>
      </c>
      <c r="E149" s="190">
        <f t="shared" si="13"/>
        <v>-3011.988636363636</v>
      </c>
      <c r="F149" s="284">
        <f t="shared" si="14"/>
        <v>-0.2702789515760621</v>
      </c>
      <c r="G149" s="54"/>
      <c r="H149" s="54"/>
      <c r="I149" s="54"/>
      <c r="J149" s="179" t="s">
        <v>153</v>
      </c>
      <c r="K149" s="317"/>
      <c r="L149" s="403"/>
      <c r="M149" s="190">
        <f t="shared" si="15"/>
        <v>0</v>
      </c>
      <c r="N149" s="284" t="e">
        <f t="shared" si="16"/>
        <v>#DIV/0!</v>
      </c>
      <c r="O149" s="34"/>
      <c r="P149" s="34"/>
      <c r="Q149" s="34"/>
      <c r="R149" s="34"/>
      <c r="S149" s="310"/>
      <c r="T149" s="314"/>
      <c r="U149" s="42">
        <f t="shared" si="17"/>
        <v>0</v>
      </c>
      <c r="V149" s="34"/>
      <c r="W149" s="13"/>
      <c r="X149" s="13"/>
      <c r="Y149" s="13"/>
      <c r="Z149" s="13"/>
    </row>
    <row r="150" spans="1:26" ht="15.75">
      <c r="A150" s="80">
        <v>8</v>
      </c>
      <c r="B150" s="615" t="s">
        <v>162</v>
      </c>
      <c r="C150" s="805">
        <v>6599</v>
      </c>
      <c r="D150" s="862">
        <v>6699.094972067039</v>
      </c>
      <c r="E150" s="190">
        <f t="shared" si="13"/>
        <v>100.09497206703873</v>
      </c>
      <c r="F150" s="284">
        <f t="shared" si="14"/>
        <v>0.015168203071228781</v>
      </c>
      <c r="G150" s="54"/>
      <c r="H150" s="54"/>
      <c r="I150" s="54"/>
      <c r="J150" s="179" t="s">
        <v>154</v>
      </c>
      <c r="K150" s="317"/>
      <c r="L150" s="403"/>
      <c r="M150" s="190">
        <f t="shared" si="15"/>
        <v>0</v>
      </c>
      <c r="N150" s="284" t="e">
        <f t="shared" si="16"/>
        <v>#DIV/0!</v>
      </c>
      <c r="O150" s="34"/>
      <c r="P150" s="34"/>
      <c r="Q150" s="34"/>
      <c r="R150" s="34"/>
      <c r="S150" s="310"/>
      <c r="T150" s="314"/>
      <c r="U150" s="42">
        <f t="shared" si="17"/>
        <v>0</v>
      </c>
      <c r="V150" s="34"/>
      <c r="W150" s="13"/>
      <c r="X150" s="13"/>
      <c r="Y150" s="13"/>
      <c r="Z150" s="13"/>
    </row>
    <row r="151" spans="1:26" ht="15.75">
      <c r="A151" s="80">
        <v>9</v>
      </c>
      <c r="B151" s="615" t="s">
        <v>163</v>
      </c>
      <c r="C151" s="805">
        <v>14572</v>
      </c>
      <c r="D151" s="862">
        <v>12293.263736263736</v>
      </c>
      <c r="E151" s="190">
        <f t="shared" si="13"/>
        <v>-2278.736263736264</v>
      </c>
      <c r="F151" s="284">
        <f t="shared" si="14"/>
        <v>-0.15637772877685038</v>
      </c>
      <c r="G151" s="54"/>
      <c r="H151" s="54"/>
      <c r="I151" s="54"/>
      <c r="J151" s="179" t="s">
        <v>143</v>
      </c>
      <c r="K151" s="402"/>
      <c r="L151" s="403"/>
      <c r="M151" s="190">
        <f t="shared" si="15"/>
        <v>0</v>
      </c>
      <c r="N151" s="284" t="e">
        <f t="shared" si="16"/>
        <v>#DIV/0!</v>
      </c>
      <c r="O151" s="34"/>
      <c r="P151" s="34"/>
      <c r="Q151" s="34"/>
      <c r="R151" s="34"/>
      <c r="S151" s="310"/>
      <c r="T151" s="314"/>
      <c r="U151" s="42">
        <f t="shared" si="17"/>
        <v>0</v>
      </c>
      <c r="V151" s="34"/>
      <c r="W151" s="13"/>
      <c r="X151" s="13"/>
      <c r="Y151" s="13"/>
      <c r="Z151" s="13"/>
    </row>
    <row r="152" spans="1:26" ht="15.75">
      <c r="A152" s="80">
        <v>10</v>
      </c>
      <c r="B152" s="615" t="s">
        <v>164</v>
      </c>
      <c r="C152" s="805">
        <v>15664</v>
      </c>
      <c r="D152" s="862">
        <v>13576.314917127072</v>
      </c>
      <c r="E152" s="190">
        <f t="shared" si="13"/>
        <v>-2087.6850828729275</v>
      </c>
      <c r="F152" s="284">
        <f t="shared" si="14"/>
        <v>-0.1332791804694157</v>
      </c>
      <c r="G152" s="54"/>
      <c r="H152" s="54"/>
      <c r="I152" s="54"/>
      <c r="J152" s="179" t="s">
        <v>145</v>
      </c>
      <c r="K152" s="317"/>
      <c r="L152" s="403"/>
      <c r="M152" s="190">
        <f t="shared" si="15"/>
        <v>0</v>
      </c>
      <c r="N152" s="284" t="e">
        <f t="shared" si="16"/>
        <v>#DIV/0!</v>
      </c>
      <c r="O152" s="34"/>
      <c r="P152" s="34"/>
      <c r="Q152" s="34"/>
      <c r="R152" s="34"/>
      <c r="S152" s="310"/>
      <c r="T152" s="314"/>
      <c r="U152" s="42">
        <f t="shared" si="17"/>
        <v>0</v>
      </c>
      <c r="V152" s="34"/>
      <c r="W152" s="13"/>
      <c r="X152" s="13"/>
      <c r="Y152" s="13"/>
      <c r="Z152" s="13"/>
    </row>
    <row r="153" spans="1:26" ht="15.75">
      <c r="A153" s="80">
        <v>11</v>
      </c>
      <c r="B153" s="857" t="s">
        <v>143</v>
      </c>
      <c r="C153" s="805">
        <v>4190</v>
      </c>
      <c r="D153" s="805">
        <v>3742.5833333333335</v>
      </c>
      <c r="E153" s="190">
        <f t="shared" si="13"/>
        <v>-447.4166666666665</v>
      </c>
      <c r="F153" s="284">
        <f t="shared" si="14"/>
        <v>-0.10678202068416862</v>
      </c>
      <c r="G153" s="54"/>
      <c r="H153" s="54"/>
      <c r="I153" s="54"/>
      <c r="J153" s="179" t="s">
        <v>163</v>
      </c>
      <c r="K153" s="402"/>
      <c r="L153" s="403"/>
      <c r="M153" s="190">
        <f t="shared" si="15"/>
        <v>0</v>
      </c>
      <c r="N153" s="284" t="e">
        <f t="shared" si="16"/>
        <v>#DIV/0!</v>
      </c>
      <c r="O153" s="34"/>
      <c r="P153" s="34"/>
      <c r="Q153" s="34"/>
      <c r="R153" s="34"/>
      <c r="S153" s="310"/>
      <c r="T153" s="314"/>
      <c r="U153" s="42">
        <f t="shared" si="17"/>
        <v>0</v>
      </c>
      <c r="V153" s="34"/>
      <c r="W153" s="13"/>
      <c r="X153" s="13"/>
      <c r="Y153" s="13"/>
      <c r="Z153" s="13"/>
    </row>
    <row r="154" spans="1:26" ht="15.75">
      <c r="A154" s="80">
        <v>12</v>
      </c>
      <c r="B154" s="857" t="s">
        <v>144</v>
      </c>
      <c r="C154" s="805">
        <v>4494</v>
      </c>
      <c r="D154" s="805">
        <v>4002.05376344086</v>
      </c>
      <c r="E154" s="190">
        <f t="shared" si="13"/>
        <v>-491.94623655913983</v>
      </c>
      <c r="F154" s="284">
        <f t="shared" si="14"/>
        <v>-0.10946734235850909</v>
      </c>
      <c r="G154" s="54"/>
      <c r="H154" s="54"/>
      <c r="I154" s="54"/>
      <c r="J154" s="179" t="s">
        <v>158</v>
      </c>
      <c r="K154" s="402"/>
      <c r="L154" s="403"/>
      <c r="M154" s="190">
        <f t="shared" si="15"/>
        <v>0</v>
      </c>
      <c r="N154" s="284" t="e">
        <f t="shared" si="16"/>
        <v>#DIV/0!</v>
      </c>
      <c r="O154" s="34"/>
      <c r="P154" s="34"/>
      <c r="Q154" s="34"/>
      <c r="R154" s="34"/>
      <c r="S154" s="310"/>
      <c r="T154" s="314"/>
      <c r="U154" s="42">
        <f t="shared" si="17"/>
        <v>0</v>
      </c>
      <c r="V154" s="34"/>
      <c r="W154" s="13"/>
      <c r="X154" s="13"/>
      <c r="Y154" s="13"/>
      <c r="Z154" s="13"/>
    </row>
    <row r="155" spans="1:26" ht="15.75">
      <c r="A155" s="80">
        <v>13</v>
      </c>
      <c r="B155" s="857" t="s">
        <v>145</v>
      </c>
      <c r="C155" s="861">
        <v>13053</v>
      </c>
      <c r="D155" s="805">
        <v>14722.691489361701</v>
      </c>
      <c r="E155" s="190">
        <f t="shared" si="13"/>
        <v>1669.6914893617013</v>
      </c>
      <c r="F155" s="284">
        <f t="shared" si="14"/>
        <v>0.1279163019506398</v>
      </c>
      <c r="G155" s="54"/>
      <c r="H155" s="54"/>
      <c r="I155" s="54"/>
      <c r="J155" s="179" t="s">
        <v>148</v>
      </c>
      <c r="K155" s="317"/>
      <c r="L155" s="403"/>
      <c r="M155" s="190">
        <f t="shared" si="15"/>
        <v>0</v>
      </c>
      <c r="N155" s="284" t="e">
        <f t="shared" si="16"/>
        <v>#DIV/0!</v>
      </c>
      <c r="O155" s="34"/>
      <c r="P155" s="34"/>
      <c r="Q155" s="34"/>
      <c r="R155" s="34"/>
      <c r="S155" s="310"/>
      <c r="T155" s="314"/>
      <c r="U155" s="42">
        <f t="shared" si="17"/>
        <v>0</v>
      </c>
      <c r="V155" s="34"/>
      <c r="W155" s="13"/>
      <c r="X155" s="13"/>
      <c r="Y155" s="13"/>
      <c r="Z155" s="13"/>
    </row>
    <row r="156" spans="1:26" ht="15.75">
      <c r="A156" s="80">
        <v>14</v>
      </c>
      <c r="B156" s="857" t="s">
        <v>146</v>
      </c>
      <c r="C156" s="861">
        <v>13370</v>
      </c>
      <c r="D156" s="805">
        <v>11767.330097087379</v>
      </c>
      <c r="E156" s="190">
        <f t="shared" si="13"/>
        <v>-1602.6699029126212</v>
      </c>
      <c r="F156" s="284">
        <f t="shared" si="14"/>
        <v>-0.11987059857237256</v>
      </c>
      <c r="G156" s="54"/>
      <c r="H156" s="54"/>
      <c r="I156" s="54"/>
      <c r="J156" s="179" t="s">
        <v>156</v>
      </c>
      <c r="K156" s="402"/>
      <c r="L156" s="403"/>
      <c r="M156" s="190">
        <f t="shared" si="15"/>
        <v>0</v>
      </c>
      <c r="N156" s="284" t="e">
        <f t="shared" si="16"/>
        <v>#DIV/0!</v>
      </c>
      <c r="O156" s="34"/>
      <c r="P156" s="34"/>
      <c r="Q156" s="34"/>
      <c r="R156" s="34"/>
      <c r="S156" s="310"/>
      <c r="T156" s="314"/>
      <c r="U156" s="42">
        <f t="shared" si="17"/>
        <v>0</v>
      </c>
      <c r="V156" s="34"/>
      <c r="W156" s="13"/>
      <c r="X156" s="13"/>
      <c r="Y156" s="13"/>
      <c r="Z156" s="13"/>
    </row>
    <row r="157" spans="1:26" ht="15.75">
      <c r="A157" s="80">
        <v>15</v>
      </c>
      <c r="B157" s="857" t="s">
        <v>147</v>
      </c>
      <c r="C157" s="861">
        <v>7120</v>
      </c>
      <c r="D157" s="805">
        <v>6743.294117647059</v>
      </c>
      <c r="E157" s="190">
        <f t="shared" si="13"/>
        <v>-376.70588235294144</v>
      </c>
      <c r="F157" s="284">
        <f t="shared" si="14"/>
        <v>-0.05290812954395245</v>
      </c>
      <c r="G157" s="54"/>
      <c r="H157" s="54"/>
      <c r="I157" s="54"/>
      <c r="J157" s="179" t="s">
        <v>160</v>
      </c>
      <c r="K157" s="402"/>
      <c r="L157" s="403"/>
      <c r="M157" s="190">
        <f t="shared" si="15"/>
        <v>0</v>
      </c>
      <c r="N157" s="284" t="e">
        <f t="shared" si="16"/>
        <v>#DIV/0!</v>
      </c>
      <c r="O157" s="34"/>
      <c r="P157" s="34"/>
      <c r="Q157" s="34"/>
      <c r="R157" s="34"/>
      <c r="S157" s="310"/>
      <c r="T157" s="314"/>
      <c r="U157" s="42">
        <f t="shared" si="17"/>
        <v>0</v>
      </c>
      <c r="V157" s="34"/>
      <c r="W157" s="13"/>
      <c r="X157" s="13"/>
      <c r="Y157" s="13"/>
      <c r="Z157" s="13"/>
    </row>
    <row r="158" spans="1:26" ht="15.75">
      <c r="A158" s="80">
        <v>16</v>
      </c>
      <c r="B158" s="857" t="s">
        <v>148</v>
      </c>
      <c r="C158" s="861">
        <v>5880</v>
      </c>
      <c r="D158" s="805">
        <v>6505.8190476190475</v>
      </c>
      <c r="E158" s="190">
        <f t="shared" si="13"/>
        <v>625.8190476190475</v>
      </c>
      <c r="F158" s="284">
        <f t="shared" si="14"/>
        <v>0.1064318108195659</v>
      </c>
      <c r="G158" s="54"/>
      <c r="H158" s="54"/>
      <c r="I158" s="54"/>
      <c r="J158" s="179" t="s">
        <v>155</v>
      </c>
      <c r="K158" s="402"/>
      <c r="L158" s="403"/>
      <c r="M158" s="190">
        <f t="shared" si="15"/>
        <v>0</v>
      </c>
      <c r="N158" s="284" t="e">
        <f t="shared" si="16"/>
        <v>#DIV/0!</v>
      </c>
      <c r="O158" s="34"/>
      <c r="P158" s="34"/>
      <c r="Q158" s="34"/>
      <c r="R158" s="34"/>
      <c r="S158" s="310"/>
      <c r="T158" s="314"/>
      <c r="U158" s="42">
        <f t="shared" si="17"/>
        <v>0</v>
      </c>
      <c r="V158" s="34"/>
      <c r="W158" s="13"/>
      <c r="X158" s="13"/>
      <c r="Y158" s="13"/>
      <c r="Z158" s="13"/>
    </row>
    <row r="159" spans="1:26" ht="15.75">
      <c r="A159" s="80">
        <v>17</v>
      </c>
      <c r="B159" s="857" t="s">
        <v>149</v>
      </c>
      <c r="C159" s="861">
        <v>3515</v>
      </c>
      <c r="D159" s="805">
        <v>2970.6976744186045</v>
      </c>
      <c r="E159" s="190">
        <f t="shared" si="13"/>
        <v>-544.3023255813955</v>
      </c>
      <c r="F159" s="284">
        <f t="shared" si="14"/>
        <v>-0.15485130173012673</v>
      </c>
      <c r="G159" s="54"/>
      <c r="H159" s="54"/>
      <c r="I159" s="54"/>
      <c r="J159" s="179" t="s">
        <v>162</v>
      </c>
      <c r="K159" s="402"/>
      <c r="L159" s="403"/>
      <c r="M159" s="190">
        <f t="shared" si="15"/>
        <v>0</v>
      </c>
      <c r="N159" s="284" t="e">
        <f t="shared" si="16"/>
        <v>#DIV/0!</v>
      </c>
      <c r="O159" s="34"/>
      <c r="P159" s="34"/>
      <c r="Q159" s="34"/>
      <c r="R159" s="34"/>
      <c r="S159" s="310"/>
      <c r="T159" s="314"/>
      <c r="U159" s="42">
        <f t="shared" si="17"/>
        <v>0</v>
      </c>
      <c r="V159" s="34"/>
      <c r="W159" s="13"/>
      <c r="X159" s="13"/>
      <c r="Y159" s="13"/>
      <c r="Z159" s="13"/>
    </row>
    <row r="160" spans="1:26" ht="15.75">
      <c r="A160" s="80">
        <v>18</v>
      </c>
      <c r="B160" s="857" t="s">
        <v>150</v>
      </c>
      <c r="C160" s="861">
        <v>16873</v>
      </c>
      <c r="D160" s="805">
        <v>17982.26213592233</v>
      </c>
      <c r="E160" s="190">
        <f t="shared" si="13"/>
        <v>1109.2621359223303</v>
      </c>
      <c r="F160" s="284">
        <f t="shared" si="14"/>
        <v>0.06574184412507143</v>
      </c>
      <c r="G160" s="54"/>
      <c r="H160" s="54"/>
      <c r="I160" s="54"/>
      <c r="J160" s="179" t="s">
        <v>161</v>
      </c>
      <c r="K160" s="402"/>
      <c r="L160" s="403"/>
      <c r="M160" s="190">
        <f t="shared" si="15"/>
        <v>0</v>
      </c>
      <c r="N160" s="284" t="e">
        <f t="shared" si="16"/>
        <v>#DIV/0!</v>
      </c>
      <c r="O160" s="34"/>
      <c r="P160" s="34"/>
      <c r="Q160" s="34"/>
      <c r="R160" s="34"/>
      <c r="S160" s="310"/>
      <c r="T160" s="314"/>
      <c r="U160" s="42">
        <f t="shared" si="17"/>
        <v>0</v>
      </c>
      <c r="V160" s="34"/>
      <c r="W160" s="13"/>
      <c r="X160" s="13"/>
      <c r="Y160" s="13"/>
      <c r="Z160" s="13"/>
    </row>
    <row r="161" spans="1:26" ht="15.75">
      <c r="A161" s="80">
        <v>19</v>
      </c>
      <c r="B161" s="857" t="s">
        <v>151</v>
      </c>
      <c r="C161" s="861">
        <v>8477</v>
      </c>
      <c r="D161" s="805">
        <v>10952.413793103447</v>
      </c>
      <c r="E161" s="190">
        <f t="shared" si="13"/>
        <v>2475.4137931034475</v>
      </c>
      <c r="F161" s="284">
        <f t="shared" si="14"/>
        <v>0.29201531120720153</v>
      </c>
      <c r="G161" s="54"/>
      <c r="H161" s="54"/>
      <c r="I161" s="54"/>
      <c r="J161" s="179" t="s">
        <v>159</v>
      </c>
      <c r="K161" s="402"/>
      <c r="L161" s="403"/>
      <c r="M161" s="190">
        <f t="shared" si="15"/>
        <v>0</v>
      </c>
      <c r="N161" s="284" t="e">
        <f t="shared" si="16"/>
        <v>#DIV/0!</v>
      </c>
      <c r="O161" s="34"/>
      <c r="P161" s="34"/>
      <c r="Q161" s="34"/>
      <c r="R161" s="34"/>
      <c r="S161" s="310"/>
      <c r="T161" s="314"/>
      <c r="U161" s="42">
        <f t="shared" si="17"/>
        <v>0</v>
      </c>
      <c r="V161" s="34"/>
      <c r="W161" s="13"/>
      <c r="X161" s="13"/>
      <c r="Y161" s="13"/>
      <c r="Z161" s="13"/>
    </row>
    <row r="162" spans="1:26" ht="16.5" thickBot="1">
      <c r="A162" s="80">
        <v>20</v>
      </c>
      <c r="B162" s="857" t="s">
        <v>152</v>
      </c>
      <c r="C162" s="861">
        <v>18174</v>
      </c>
      <c r="D162" s="805">
        <v>17095.55462184874</v>
      </c>
      <c r="E162" s="190">
        <f t="shared" si="13"/>
        <v>-1078.4453781512602</v>
      </c>
      <c r="F162" s="284">
        <f t="shared" si="14"/>
        <v>-0.05934001200348081</v>
      </c>
      <c r="G162" s="54"/>
      <c r="H162" s="54"/>
      <c r="I162" s="54"/>
      <c r="J162" s="179" t="s">
        <v>157</v>
      </c>
      <c r="K162" s="402"/>
      <c r="L162" s="403"/>
      <c r="M162" s="190">
        <f t="shared" si="15"/>
        <v>0</v>
      </c>
      <c r="N162" s="284" t="e">
        <f t="shared" si="16"/>
        <v>#DIV/0!</v>
      </c>
      <c r="O162" s="34"/>
      <c r="P162" s="34"/>
      <c r="Q162" s="34"/>
      <c r="R162" s="34"/>
      <c r="S162" s="310"/>
      <c r="T162" s="314"/>
      <c r="U162" s="42">
        <f t="shared" si="17"/>
        <v>0</v>
      </c>
      <c r="V162" s="34"/>
      <c r="W162" s="13"/>
      <c r="X162" s="13"/>
      <c r="Y162" s="13"/>
      <c r="Z162" s="13"/>
    </row>
    <row r="163" spans="1:26" ht="16.5" thickBot="1">
      <c r="A163" s="626"/>
      <c r="B163" s="627" t="s">
        <v>11</v>
      </c>
      <c r="C163" s="628">
        <f>SUM(C143:C162)</f>
        <v>214326</v>
      </c>
      <c r="D163" s="628">
        <f>SUM(D143:D162)</f>
        <v>209549.53289139218</v>
      </c>
      <c r="E163" s="629">
        <f t="shared" si="13"/>
        <v>-4776.467108607816</v>
      </c>
      <c r="F163" s="630">
        <f t="shared" si="14"/>
        <v>-0.02228599007403589</v>
      </c>
      <c r="G163" s="54"/>
      <c r="H163" s="54"/>
      <c r="I163" s="54"/>
      <c r="J163" s="627" t="s">
        <v>11</v>
      </c>
      <c r="K163" s="756">
        <f>SUM(K143:K162)</f>
        <v>0</v>
      </c>
      <c r="L163" s="756">
        <f>SUM(L143:L162)</f>
        <v>0</v>
      </c>
      <c r="M163" s="629">
        <f t="shared" si="15"/>
        <v>0</v>
      </c>
      <c r="N163" s="630" t="e">
        <f t="shared" si="16"/>
        <v>#DIV/0!</v>
      </c>
      <c r="O163" s="46"/>
      <c r="P163" s="46"/>
      <c r="Q163" s="46"/>
      <c r="R163" s="46"/>
      <c r="S163" s="44">
        <f>SUM(S143:S162)</f>
        <v>0</v>
      </c>
      <c r="T163" s="344">
        <f>SUM(T143:T162)</f>
        <v>0</v>
      </c>
      <c r="U163" s="345">
        <f t="shared" si="17"/>
        <v>0</v>
      </c>
      <c r="V163" s="46"/>
      <c r="W163" s="47"/>
      <c r="X163" s="47"/>
      <c r="Y163" s="47"/>
      <c r="Z163" s="47"/>
    </row>
    <row r="164" spans="1:26" s="6" customFormat="1" ht="12.75" customHeight="1">
      <c r="A164" s="50"/>
      <c r="B164" s="51"/>
      <c r="C164" s="51"/>
      <c r="D164" s="52"/>
      <c r="E164" s="53"/>
      <c r="F164" s="48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5"/>
      <c r="X164" s="55"/>
      <c r="Y164" s="55"/>
      <c r="Z164" s="55"/>
    </row>
    <row r="165" spans="1:26" ht="12.75" customHeight="1">
      <c r="A165" s="50"/>
      <c r="B165" s="51"/>
      <c r="C165" s="51"/>
      <c r="D165" s="52"/>
      <c r="E165" s="53"/>
      <c r="F165" s="48"/>
      <c r="G165" s="54"/>
      <c r="H165" s="54"/>
      <c r="I165" s="54"/>
      <c r="J165" s="54"/>
      <c r="K165" s="5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13"/>
      <c r="X165" s="13"/>
      <c r="Y165" s="13"/>
      <c r="Z165" s="13"/>
    </row>
    <row r="166" spans="1:26" ht="12.75" customHeight="1">
      <c r="A166" s="50"/>
      <c r="B166" s="51"/>
      <c r="C166" s="51"/>
      <c r="D166" s="52"/>
      <c r="E166" s="53"/>
      <c r="F166" s="48"/>
      <c r="G166" s="54"/>
      <c r="H166" s="54"/>
      <c r="I166" s="54"/>
      <c r="J166" s="54"/>
      <c r="K166" s="5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13"/>
      <c r="X166" s="13"/>
      <c r="Y166" s="13"/>
      <c r="Z166" s="13"/>
    </row>
    <row r="167" spans="1:26" ht="23.25" customHeight="1">
      <c r="A167" s="1133" t="s">
        <v>395</v>
      </c>
      <c r="B167" s="1133"/>
      <c r="C167" s="1133"/>
      <c r="D167" s="1133"/>
      <c r="E167" s="1133"/>
      <c r="F167" s="1133"/>
      <c r="G167" s="1133"/>
      <c r="H167" s="354"/>
      <c r="I167" s="354"/>
      <c r="J167" s="354"/>
      <c r="K167" s="35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35"/>
      <c r="W167" s="5"/>
      <c r="X167" s="5"/>
      <c r="Y167" s="5"/>
      <c r="Z167" s="5"/>
    </row>
    <row r="168" spans="1:26" ht="23.25" customHeight="1" thickBot="1">
      <c r="A168" s="354"/>
      <c r="B168" s="354"/>
      <c r="C168" s="354"/>
      <c r="D168" s="354"/>
      <c r="E168" s="354"/>
      <c r="F168" s="354"/>
      <c r="G168" s="354"/>
      <c r="H168" s="354"/>
      <c r="I168" s="354"/>
      <c r="J168" s="354"/>
      <c r="K168" s="35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35"/>
      <c r="W168" s="5"/>
      <c r="X168" s="5"/>
      <c r="Y168" s="5"/>
      <c r="Z168" s="5"/>
    </row>
    <row r="169" spans="1:26" ht="64.5" customHeight="1">
      <c r="A169" s="379" t="s">
        <v>3</v>
      </c>
      <c r="B169" s="388" t="s">
        <v>60</v>
      </c>
      <c r="C169" s="388" t="s">
        <v>417</v>
      </c>
      <c r="D169" s="415" t="s">
        <v>344</v>
      </c>
      <c r="E169" s="389" t="s">
        <v>6</v>
      </c>
      <c r="F169" s="390" t="s">
        <v>7</v>
      </c>
      <c r="G169" s="54"/>
      <c r="H169" s="54"/>
      <c r="I169" s="54"/>
      <c r="J169" s="54"/>
      <c r="K169" s="54"/>
      <c r="L169" s="34"/>
      <c r="M169" s="34"/>
      <c r="N169" s="34"/>
      <c r="O169" s="34"/>
      <c r="P169" s="34"/>
      <c r="Q169" s="34"/>
      <c r="R169" s="34"/>
      <c r="S169" s="36" t="s">
        <v>281</v>
      </c>
      <c r="T169" s="34"/>
      <c r="U169" s="34"/>
      <c r="V169" s="36" t="s">
        <v>84</v>
      </c>
      <c r="W169" s="13"/>
      <c r="X169" s="13"/>
      <c r="Y169" s="13"/>
      <c r="Z169" s="13"/>
    </row>
    <row r="170" spans="1:26" ht="15.75">
      <c r="A170" s="80">
        <v>1</v>
      </c>
      <c r="B170" s="857" t="s">
        <v>155</v>
      </c>
      <c r="C170" s="337">
        <v>31147</v>
      </c>
      <c r="D170" s="841">
        <f aca="true" t="shared" si="18" ref="D170:D189">D119</f>
        <v>21835.473988439306</v>
      </c>
      <c r="E170" s="190">
        <f>D170-C170</f>
        <v>-9311.526011560694</v>
      </c>
      <c r="F170" s="284">
        <f aca="true" t="shared" si="19" ref="F170:F190">E170/C170</f>
        <v>-0.2989541853649049</v>
      </c>
      <c r="G170" s="54"/>
      <c r="H170" s="54"/>
      <c r="I170" s="54"/>
      <c r="J170" s="54"/>
      <c r="K170" s="54"/>
      <c r="L170" s="34"/>
      <c r="M170" s="34"/>
      <c r="N170" s="34"/>
      <c r="O170" s="34"/>
      <c r="P170" s="34"/>
      <c r="Q170" s="34">
        <v>15955</v>
      </c>
      <c r="R170" s="18">
        <v>170</v>
      </c>
      <c r="S170" s="282">
        <f>Q170+R170</f>
        <v>16125</v>
      </c>
      <c r="T170" s="34">
        <v>11718</v>
      </c>
      <c r="U170" s="34">
        <v>157</v>
      </c>
      <c r="V170" s="282">
        <f>T170+U170</f>
        <v>11875</v>
      </c>
      <c r="W170" s="13"/>
      <c r="X170" s="13"/>
      <c r="Y170" s="13"/>
      <c r="Z170" s="13"/>
    </row>
    <row r="171" spans="1:26" ht="15.75">
      <c r="A171" s="80">
        <v>2</v>
      </c>
      <c r="B171" s="857" t="s">
        <v>156</v>
      </c>
      <c r="C171" s="337">
        <v>7870</v>
      </c>
      <c r="D171" s="842">
        <f t="shared" si="18"/>
        <v>5936.3136094674555</v>
      </c>
      <c r="E171" s="190">
        <f aca="true" t="shared" si="20" ref="E171:E190">D171-C171</f>
        <v>-1933.6863905325445</v>
      </c>
      <c r="F171" s="284">
        <f t="shared" si="19"/>
        <v>-0.24570348037262318</v>
      </c>
      <c r="G171" s="54"/>
      <c r="H171" s="54"/>
      <c r="I171" s="54"/>
      <c r="J171" s="54"/>
      <c r="K171" s="54"/>
      <c r="L171" s="34"/>
      <c r="M171" s="34"/>
      <c r="N171" s="34"/>
      <c r="O171" s="34"/>
      <c r="P171" s="34"/>
      <c r="Q171" s="34"/>
      <c r="T171" s="34"/>
      <c r="U171" s="34"/>
      <c r="V171" s="34"/>
      <c r="W171" s="13"/>
      <c r="X171" s="13"/>
      <c r="Y171" s="13"/>
      <c r="Z171" s="13"/>
    </row>
    <row r="172" spans="1:26" ht="15.75">
      <c r="A172" s="80">
        <v>3</v>
      </c>
      <c r="B172" s="857" t="s">
        <v>157</v>
      </c>
      <c r="C172" s="337">
        <v>29880</v>
      </c>
      <c r="D172" s="842">
        <f t="shared" si="18"/>
        <v>25952.260355029586</v>
      </c>
      <c r="E172" s="190">
        <f t="shared" si="20"/>
        <v>-3927.739644970414</v>
      </c>
      <c r="F172" s="284">
        <f t="shared" si="19"/>
        <v>-0.13145045665898306</v>
      </c>
      <c r="G172" s="54"/>
      <c r="H172" s="54"/>
      <c r="I172" s="54"/>
      <c r="J172" s="54"/>
      <c r="K172" s="54"/>
      <c r="L172" s="34"/>
      <c r="M172" s="34"/>
      <c r="N172" s="34"/>
      <c r="O172" s="34"/>
      <c r="P172" s="34"/>
      <c r="Q172" s="34"/>
      <c r="T172" s="34"/>
      <c r="U172" s="34"/>
      <c r="V172" s="34"/>
      <c r="W172" s="13"/>
      <c r="X172" s="13"/>
      <c r="Y172" s="13"/>
      <c r="Z172" s="13"/>
    </row>
    <row r="173" spans="1:26" ht="15.75">
      <c r="A173" s="80">
        <v>4</v>
      </c>
      <c r="B173" s="857" t="s">
        <v>158</v>
      </c>
      <c r="C173" s="337">
        <v>40939</v>
      </c>
      <c r="D173" s="842">
        <f t="shared" si="18"/>
        <v>23653.8453038674</v>
      </c>
      <c r="E173" s="190">
        <f t="shared" si="20"/>
        <v>-17285.1546961326</v>
      </c>
      <c r="F173" s="284">
        <f t="shared" si="19"/>
        <v>-0.42221731591227435</v>
      </c>
      <c r="G173" s="54"/>
      <c r="H173" s="54"/>
      <c r="I173" s="54"/>
      <c r="J173" s="54"/>
      <c r="K173" s="54"/>
      <c r="L173" s="34"/>
      <c r="M173" s="34"/>
      <c r="N173" s="34"/>
      <c r="O173" s="34"/>
      <c r="P173" s="34"/>
      <c r="Q173" s="34"/>
      <c r="T173" s="34"/>
      <c r="U173" s="34"/>
      <c r="V173" s="34"/>
      <c r="W173" s="13"/>
      <c r="X173" s="13"/>
      <c r="Y173" s="13"/>
      <c r="Z173" s="13"/>
    </row>
    <row r="174" spans="1:26" ht="15.75">
      <c r="A174" s="80">
        <v>5</v>
      </c>
      <c r="B174" s="857" t="s">
        <v>159</v>
      </c>
      <c r="C174" s="337">
        <v>30918</v>
      </c>
      <c r="D174" s="842">
        <f t="shared" si="18"/>
        <v>22767.25</v>
      </c>
      <c r="E174" s="190">
        <f t="shared" si="20"/>
        <v>-8150.75</v>
      </c>
      <c r="F174" s="284">
        <f t="shared" si="19"/>
        <v>-0.26362474933695584</v>
      </c>
      <c r="G174" s="54"/>
      <c r="H174" s="54"/>
      <c r="I174" s="54"/>
      <c r="J174" s="54"/>
      <c r="K174" s="54"/>
      <c r="L174" s="34"/>
      <c r="M174" s="34"/>
      <c r="N174" s="34"/>
      <c r="O174" s="34"/>
      <c r="P174" s="34"/>
      <c r="Q174" s="34"/>
      <c r="T174" s="34"/>
      <c r="U174" s="34"/>
      <c r="V174" s="34"/>
      <c r="W174" s="13"/>
      <c r="X174" s="13"/>
      <c r="Y174" s="13"/>
      <c r="Z174" s="13"/>
    </row>
    <row r="175" spans="1:26" ht="15.75">
      <c r="A175" s="80">
        <v>6</v>
      </c>
      <c r="B175" s="857" t="s">
        <v>160</v>
      </c>
      <c r="C175" s="337">
        <v>31399</v>
      </c>
      <c r="D175" s="842">
        <f t="shared" si="18"/>
        <v>25053.214689265536</v>
      </c>
      <c r="E175" s="190">
        <f t="shared" si="20"/>
        <v>-6345.785310734464</v>
      </c>
      <c r="F175" s="284">
        <f t="shared" si="19"/>
        <v>-0.2021015099440894</v>
      </c>
      <c r="G175" s="54"/>
      <c r="H175" s="54"/>
      <c r="I175" s="54"/>
      <c r="J175" s="54"/>
      <c r="K175" s="54"/>
      <c r="L175" s="34"/>
      <c r="M175" s="34"/>
      <c r="N175" s="34"/>
      <c r="O175" s="34"/>
      <c r="P175" s="34"/>
      <c r="Q175" s="34"/>
      <c r="T175" s="34"/>
      <c r="U175" s="34"/>
      <c r="V175" s="34"/>
      <c r="W175" s="13"/>
      <c r="X175" s="13"/>
      <c r="Y175" s="13"/>
      <c r="Z175" s="13"/>
    </row>
    <row r="176" spans="1:26" ht="15.75">
      <c r="A176" s="80">
        <v>7</v>
      </c>
      <c r="B176" s="857" t="s">
        <v>161</v>
      </c>
      <c r="C176" s="337">
        <v>29957</v>
      </c>
      <c r="D176" s="842">
        <f t="shared" si="18"/>
        <v>17291.636363636364</v>
      </c>
      <c r="E176" s="190">
        <f t="shared" si="20"/>
        <v>-12665.363636363636</v>
      </c>
      <c r="F176" s="284">
        <f t="shared" si="19"/>
        <v>-0.422784779395922</v>
      </c>
      <c r="G176" s="54"/>
      <c r="H176" s="54"/>
      <c r="I176" s="54"/>
      <c r="J176" s="54"/>
      <c r="K176" s="54"/>
      <c r="L176" s="34"/>
      <c r="M176" s="34"/>
      <c r="N176" s="34"/>
      <c r="O176" s="34"/>
      <c r="P176" s="34"/>
      <c r="Q176" s="34"/>
      <c r="T176" s="34"/>
      <c r="U176" s="34"/>
      <c r="V176" s="34"/>
      <c r="W176" s="13"/>
      <c r="X176" s="13"/>
      <c r="Y176" s="13"/>
      <c r="Z176" s="13"/>
    </row>
    <row r="177" spans="1:26" ht="15.75">
      <c r="A177" s="80">
        <v>8</v>
      </c>
      <c r="B177" s="857" t="s">
        <v>162</v>
      </c>
      <c r="C177" s="337">
        <v>18128</v>
      </c>
      <c r="D177" s="842">
        <f t="shared" si="18"/>
        <v>14430.3687150838</v>
      </c>
      <c r="E177" s="190">
        <f t="shared" si="20"/>
        <v>-3697.6312849162005</v>
      </c>
      <c r="F177" s="284">
        <f t="shared" si="19"/>
        <v>-0.20397348217763683</v>
      </c>
      <c r="G177" s="54"/>
      <c r="H177" s="54"/>
      <c r="I177" s="54"/>
      <c r="J177" s="54"/>
      <c r="K177" s="54"/>
      <c r="L177" s="34"/>
      <c r="M177" s="34"/>
      <c r="N177" s="34"/>
      <c r="O177" s="34"/>
      <c r="P177" s="34"/>
      <c r="Q177" s="34"/>
      <c r="T177" s="34"/>
      <c r="U177" s="34"/>
      <c r="V177" s="34"/>
      <c r="W177" s="13"/>
      <c r="X177" s="13"/>
      <c r="Y177" s="13"/>
      <c r="Z177" s="13"/>
    </row>
    <row r="178" spans="1:26" ht="15.75">
      <c r="A178" s="80">
        <v>9</v>
      </c>
      <c r="B178" s="857" t="s">
        <v>163</v>
      </c>
      <c r="C178" s="337">
        <v>53050</v>
      </c>
      <c r="D178" s="842">
        <f t="shared" si="18"/>
        <v>29223.571428571428</v>
      </c>
      <c r="E178" s="190">
        <f t="shared" si="20"/>
        <v>-23826.428571428572</v>
      </c>
      <c r="F178" s="284">
        <f t="shared" si="19"/>
        <v>-0.44913154705803154</v>
      </c>
      <c r="G178" s="54"/>
      <c r="H178" s="54"/>
      <c r="I178" s="54"/>
      <c r="J178" s="54"/>
      <c r="K178" s="54"/>
      <c r="L178" s="34"/>
      <c r="M178" s="34"/>
      <c r="N178" s="34"/>
      <c r="O178" s="34"/>
      <c r="P178" s="34"/>
      <c r="Q178" s="34"/>
      <c r="T178" s="34"/>
      <c r="U178" s="34"/>
      <c r="V178" s="34"/>
      <c r="W178" s="13"/>
      <c r="X178" s="13"/>
      <c r="Y178" s="13"/>
      <c r="Z178" s="13"/>
    </row>
    <row r="179" spans="1:26" ht="16.5" customHeight="1" thickBot="1">
      <c r="A179" s="80">
        <v>10</v>
      </c>
      <c r="B179" s="857" t="s">
        <v>164</v>
      </c>
      <c r="C179" s="337">
        <v>41826</v>
      </c>
      <c r="D179" s="842">
        <f t="shared" si="18"/>
        <v>27284.977900552487</v>
      </c>
      <c r="E179" s="190">
        <f t="shared" si="20"/>
        <v>-14541.022099447513</v>
      </c>
      <c r="F179" s="284">
        <f t="shared" si="19"/>
        <v>-0.3476550972946854</v>
      </c>
      <c r="G179" s="54"/>
      <c r="H179" s="54"/>
      <c r="I179" s="54"/>
      <c r="J179" s="54"/>
      <c r="K179" s="54"/>
      <c r="L179" s="34"/>
      <c r="M179" s="34"/>
      <c r="N179" s="34"/>
      <c r="O179" s="34"/>
      <c r="P179" s="34"/>
      <c r="Q179" s="40"/>
      <c r="T179" s="40"/>
      <c r="U179" s="40"/>
      <c r="V179" s="34"/>
      <c r="W179" s="13"/>
      <c r="X179" s="13"/>
      <c r="Y179" s="13"/>
      <c r="Z179" s="13"/>
    </row>
    <row r="180" spans="1:26" ht="16.5" customHeight="1" thickBot="1">
      <c r="A180" s="80">
        <v>11</v>
      </c>
      <c r="B180" s="857" t="s">
        <v>143</v>
      </c>
      <c r="C180" s="337">
        <v>11642</v>
      </c>
      <c r="D180" s="842">
        <f t="shared" si="18"/>
        <v>7749.509259259259</v>
      </c>
      <c r="E180" s="190">
        <f t="shared" si="20"/>
        <v>-3892.490740740741</v>
      </c>
      <c r="F180" s="284">
        <f t="shared" si="19"/>
        <v>-0.33434897274873226</v>
      </c>
      <c r="G180" s="54"/>
      <c r="H180" s="54"/>
      <c r="I180" s="54"/>
      <c r="J180" s="54"/>
      <c r="K180" s="54"/>
      <c r="L180" s="34"/>
      <c r="M180" s="34"/>
      <c r="N180" s="34"/>
      <c r="O180" s="34"/>
      <c r="P180" s="34"/>
      <c r="Q180" s="291" t="s">
        <v>284</v>
      </c>
      <c r="R180" s="290" t="s">
        <v>285</v>
      </c>
      <c r="T180" s="40"/>
      <c r="U180" s="40"/>
      <c r="V180" s="34"/>
      <c r="W180" s="13"/>
      <c r="X180" s="13"/>
      <c r="Y180" s="13"/>
      <c r="Z180" s="13"/>
    </row>
    <row r="181" spans="1:26" ht="17.25" customHeight="1">
      <c r="A181" s="80">
        <v>12</v>
      </c>
      <c r="B181" s="857" t="s">
        <v>144</v>
      </c>
      <c r="C181" s="337">
        <v>16760</v>
      </c>
      <c r="D181" s="842">
        <f t="shared" si="18"/>
        <v>10676.98947368421</v>
      </c>
      <c r="E181" s="190">
        <f t="shared" si="20"/>
        <v>-6083.010526315789</v>
      </c>
      <c r="F181" s="284">
        <f t="shared" si="19"/>
        <v>-0.36294812209521415</v>
      </c>
      <c r="G181" s="54"/>
      <c r="H181" s="54"/>
      <c r="I181" s="54"/>
      <c r="J181" s="54"/>
      <c r="K181" s="54"/>
      <c r="L181" s="34"/>
      <c r="M181" s="34"/>
      <c r="N181" s="34"/>
      <c r="O181" s="34"/>
      <c r="P181" s="34"/>
      <c r="Q181" s="183"/>
      <c r="T181" s="183"/>
      <c r="U181" s="40"/>
      <c r="V181" s="34"/>
      <c r="W181" s="13"/>
      <c r="X181" s="13"/>
      <c r="Y181" s="13"/>
      <c r="Z181" s="13"/>
    </row>
    <row r="182" spans="1:26" ht="16.5" customHeight="1">
      <c r="A182" s="80">
        <v>13</v>
      </c>
      <c r="B182" s="857" t="s">
        <v>145</v>
      </c>
      <c r="C182" s="337">
        <v>31695</v>
      </c>
      <c r="D182" s="842">
        <f t="shared" si="18"/>
        <v>27364.536082474227</v>
      </c>
      <c r="E182" s="190">
        <f t="shared" si="20"/>
        <v>-4330.463917525773</v>
      </c>
      <c r="F182" s="284">
        <f t="shared" si="19"/>
        <v>-0.1366292449132599</v>
      </c>
      <c r="G182" s="54"/>
      <c r="H182" s="54"/>
      <c r="I182" s="54"/>
      <c r="J182" s="54"/>
      <c r="K182" s="54"/>
      <c r="L182" s="34"/>
      <c r="M182" s="34"/>
      <c r="N182" s="34"/>
      <c r="O182" s="34"/>
      <c r="P182" s="34"/>
      <c r="Q182" s="183"/>
      <c r="T182" s="183"/>
      <c r="U182" s="40"/>
      <c r="V182" s="34"/>
      <c r="W182" s="13"/>
      <c r="X182" s="13"/>
      <c r="Y182" s="13"/>
      <c r="Z182" s="13"/>
    </row>
    <row r="183" spans="1:26" s="6" customFormat="1" ht="16.5" customHeight="1">
      <c r="A183" s="80">
        <v>14</v>
      </c>
      <c r="B183" s="857" t="s">
        <v>146</v>
      </c>
      <c r="C183" s="337">
        <v>43345</v>
      </c>
      <c r="D183" s="842">
        <f t="shared" si="18"/>
        <v>27008.009433962263</v>
      </c>
      <c r="E183" s="190">
        <f t="shared" si="20"/>
        <v>-16336.990566037737</v>
      </c>
      <c r="F183" s="284">
        <f t="shared" si="19"/>
        <v>-0.37690599990858775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191"/>
      <c r="T183" s="191"/>
      <c r="U183" s="56"/>
      <c r="V183" s="54"/>
      <c r="W183" s="55"/>
      <c r="X183" s="55"/>
      <c r="Y183" s="55"/>
      <c r="Z183" s="55"/>
    </row>
    <row r="184" spans="1:26" s="6" customFormat="1" ht="15.75">
      <c r="A184" s="80">
        <v>15</v>
      </c>
      <c r="B184" s="857" t="s">
        <v>147</v>
      </c>
      <c r="C184" s="337">
        <v>19589</v>
      </c>
      <c r="D184" s="842">
        <f t="shared" si="18"/>
        <v>14525.454545454546</v>
      </c>
      <c r="E184" s="190">
        <f t="shared" si="20"/>
        <v>-5063.545454545454</v>
      </c>
      <c r="F184" s="284">
        <f t="shared" si="19"/>
        <v>-0.25848922632831967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6"/>
      <c r="T184" s="56"/>
      <c r="U184" s="56"/>
      <c r="V184" s="54"/>
      <c r="W184" s="55"/>
      <c r="X184" s="55"/>
      <c r="Y184" s="55"/>
      <c r="Z184" s="55"/>
    </row>
    <row r="185" spans="1:26" s="6" customFormat="1" ht="15.75" customHeight="1">
      <c r="A185" s="80">
        <v>16</v>
      </c>
      <c r="B185" s="857" t="s">
        <v>148</v>
      </c>
      <c r="C185" s="337">
        <v>19220</v>
      </c>
      <c r="D185" s="842">
        <f t="shared" si="18"/>
        <v>16839.24761904762</v>
      </c>
      <c r="E185" s="190">
        <f t="shared" si="20"/>
        <v>-2380.752380952381</v>
      </c>
      <c r="F185" s="284">
        <f t="shared" si="19"/>
        <v>-0.12386849016401566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T185" s="54">
        <v>31839</v>
      </c>
      <c r="U185" s="54">
        <v>463</v>
      </c>
      <c r="V185" s="283">
        <f>T185+U185</f>
        <v>32302</v>
      </c>
      <c r="W185" s="55"/>
      <c r="X185" s="55"/>
      <c r="Y185" s="55"/>
      <c r="Z185" s="55"/>
    </row>
    <row r="186" spans="1:26" s="6" customFormat="1" ht="15.75">
      <c r="A186" s="80">
        <v>17</v>
      </c>
      <c r="B186" s="857" t="s">
        <v>149</v>
      </c>
      <c r="C186" s="337">
        <v>13104</v>
      </c>
      <c r="D186" s="842">
        <f t="shared" si="18"/>
        <v>8817.586206896553</v>
      </c>
      <c r="E186" s="190">
        <f t="shared" si="20"/>
        <v>-4286.4137931034475</v>
      </c>
      <c r="F186" s="284">
        <f t="shared" si="19"/>
        <v>-0.3271072796934865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5"/>
      <c r="X186" s="55"/>
      <c r="Y186" s="55"/>
      <c r="Z186" s="55"/>
    </row>
    <row r="187" spans="1:26" ht="15.75">
      <c r="A187" s="80">
        <v>18</v>
      </c>
      <c r="B187" s="857" t="s">
        <v>150</v>
      </c>
      <c r="C187" s="337">
        <v>41518</v>
      </c>
      <c r="D187" s="842">
        <f t="shared" si="18"/>
        <v>31401.456310679612</v>
      </c>
      <c r="E187" s="190">
        <f t="shared" si="20"/>
        <v>-10116.543689320388</v>
      </c>
      <c r="F187" s="284">
        <f t="shared" si="19"/>
        <v>-0.24366645043885515</v>
      </c>
      <c r="G187" s="54"/>
      <c r="H187" s="54"/>
      <c r="I187" s="54"/>
      <c r="J187" s="54"/>
      <c r="K187" s="5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13"/>
      <c r="X187" s="13"/>
      <c r="Y187" s="13"/>
      <c r="Z187" s="13"/>
    </row>
    <row r="188" spans="1:26" s="6" customFormat="1" ht="15.75">
      <c r="A188" s="80">
        <v>19</v>
      </c>
      <c r="B188" s="857" t="s">
        <v>151</v>
      </c>
      <c r="C188" s="337">
        <v>25184</v>
      </c>
      <c r="D188" s="842">
        <f t="shared" si="18"/>
        <v>15151.942528735632</v>
      </c>
      <c r="E188" s="190">
        <f t="shared" si="20"/>
        <v>-10032.057471264368</v>
      </c>
      <c r="F188" s="284">
        <f t="shared" si="19"/>
        <v>-0.39835043961500827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5"/>
      <c r="X188" s="55"/>
      <c r="Y188" s="55"/>
      <c r="Z188" s="55"/>
    </row>
    <row r="189" spans="1:26" s="6" customFormat="1" ht="15.75">
      <c r="A189" s="80">
        <v>20</v>
      </c>
      <c r="B189" s="857" t="s">
        <v>152</v>
      </c>
      <c r="C189" s="337">
        <v>46993</v>
      </c>
      <c r="D189" s="842">
        <f t="shared" si="18"/>
        <v>32672.652892561982</v>
      </c>
      <c r="E189" s="190">
        <f t="shared" si="20"/>
        <v>-14320.347107438018</v>
      </c>
      <c r="F189" s="284">
        <f t="shared" si="19"/>
        <v>-0.30473362218709205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5"/>
      <c r="X189" s="55"/>
      <c r="Y189" s="55"/>
      <c r="Z189" s="55"/>
    </row>
    <row r="190" spans="1:26" ht="16.5" thickBot="1">
      <c r="A190" s="392"/>
      <c r="B190" s="393" t="s">
        <v>11</v>
      </c>
      <c r="C190" s="15">
        <f>SUM(C170:C189)</f>
        <v>584164</v>
      </c>
      <c r="D190" s="623">
        <f>SUM(D170:D189)</f>
        <v>405636.2967066693</v>
      </c>
      <c r="E190" s="401">
        <f t="shared" si="20"/>
        <v>-178527.70329333068</v>
      </c>
      <c r="F190" s="45">
        <f t="shared" si="19"/>
        <v>-0.30561229944558493</v>
      </c>
      <c r="G190" s="54"/>
      <c r="H190" s="54"/>
      <c r="I190" s="54"/>
      <c r="J190" s="54"/>
      <c r="K190" s="54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7"/>
      <c r="X190" s="47"/>
      <c r="Y190" s="47"/>
      <c r="Z190" s="47"/>
    </row>
    <row r="191" spans="1:26" ht="15.75">
      <c r="A191" s="50"/>
      <c r="B191" s="270"/>
      <c r="C191" s="57"/>
      <c r="D191" s="57"/>
      <c r="E191" s="192"/>
      <c r="F191" s="48"/>
      <c r="G191" s="54"/>
      <c r="H191" s="54"/>
      <c r="I191" s="54"/>
      <c r="J191" s="54"/>
      <c r="K191" s="54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7"/>
      <c r="X191" s="47"/>
      <c r="Y191" s="47"/>
      <c r="Z191" s="47"/>
    </row>
    <row r="192" spans="1:26" ht="15.75">
      <c r="A192" s="50"/>
      <c r="B192" s="270"/>
      <c r="C192" s="57"/>
      <c r="D192" s="57"/>
      <c r="E192" s="192"/>
      <c r="F192" s="48"/>
      <c r="G192" s="54"/>
      <c r="H192" s="54"/>
      <c r="I192" s="54"/>
      <c r="J192" s="54"/>
      <c r="K192" s="54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7"/>
      <c r="X192" s="47"/>
      <c r="Y192" s="47"/>
      <c r="Z192" s="47"/>
    </row>
    <row r="193" spans="1:26" ht="15.75">
      <c r="A193" s="50"/>
      <c r="B193" s="270"/>
      <c r="C193" s="57"/>
      <c r="D193" s="57"/>
      <c r="E193" s="192"/>
      <c r="F193" s="48"/>
      <c r="G193" s="54"/>
      <c r="H193" s="54"/>
      <c r="I193" s="54"/>
      <c r="J193" s="54"/>
      <c r="K193" s="54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7"/>
      <c r="X193" s="47"/>
      <c r="Y193" s="47"/>
      <c r="Z193" s="47"/>
    </row>
    <row r="194" spans="1:26" ht="23.25" customHeight="1" thickBot="1">
      <c r="A194" s="1133" t="s">
        <v>396</v>
      </c>
      <c r="B194" s="1133"/>
      <c r="C194" s="1133"/>
      <c r="D194" s="1133"/>
      <c r="E194" s="1133"/>
      <c r="F194" s="1133"/>
      <c r="G194" s="1133"/>
      <c r="H194" s="354"/>
      <c r="I194" s="354"/>
      <c r="J194" s="354"/>
      <c r="K194" s="35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35"/>
      <c r="W194" s="5"/>
      <c r="X194" s="5"/>
      <c r="Y194" s="5"/>
      <c r="Z194" s="5"/>
    </row>
    <row r="195" spans="1:32" ht="64.5" customHeight="1">
      <c r="A195" s="379" t="s">
        <v>3</v>
      </c>
      <c r="B195" s="388" t="s">
        <v>60</v>
      </c>
      <c r="C195" s="388" t="s">
        <v>417</v>
      </c>
      <c r="D195" s="415" t="s">
        <v>344</v>
      </c>
      <c r="E195" s="389" t="s">
        <v>6</v>
      </c>
      <c r="F195" s="390" t="s">
        <v>7</v>
      </c>
      <c r="G195" s="54"/>
      <c r="H195" s="54"/>
      <c r="I195" s="54"/>
      <c r="J195" s="54"/>
      <c r="K195" s="54"/>
      <c r="L195" s="34"/>
      <c r="M195" s="34"/>
      <c r="N195" s="40"/>
      <c r="O195" s="40"/>
      <c r="P195" s="40"/>
      <c r="Q195" s="40"/>
      <c r="R195" s="40"/>
      <c r="S195" s="631"/>
      <c r="T195" s="40"/>
      <c r="U195" s="40"/>
      <c r="V195" s="631"/>
      <c r="W195" s="41"/>
      <c r="X195" s="41"/>
      <c r="Y195" s="41"/>
      <c r="Z195" s="41"/>
      <c r="AA195" s="4"/>
      <c r="AB195" s="4"/>
      <c r="AC195" s="4"/>
      <c r="AD195" s="4"/>
      <c r="AE195" s="4"/>
      <c r="AF195" s="4"/>
    </row>
    <row r="196" spans="1:32" ht="15.75">
      <c r="A196" s="80">
        <v>1</v>
      </c>
      <c r="B196" s="857" t="s">
        <v>155</v>
      </c>
      <c r="C196" s="624">
        <v>19316</v>
      </c>
      <c r="D196" s="805">
        <f aca="true" t="shared" si="21" ref="D196:D215">D143</f>
        <v>13254.549132947977</v>
      </c>
      <c r="E196" s="190">
        <f>D196-C196</f>
        <v>-6061.450867052023</v>
      </c>
      <c r="F196" s="284">
        <f>E196/C196</f>
        <v>-0.31380466282108216</v>
      </c>
      <c r="G196" s="54"/>
      <c r="H196" s="54"/>
      <c r="I196" s="54"/>
      <c r="J196" s="54"/>
      <c r="K196" s="54"/>
      <c r="L196" s="34"/>
      <c r="M196" s="34"/>
      <c r="N196" s="632"/>
      <c r="O196" s="633"/>
      <c r="P196" s="632"/>
      <c r="Q196" s="40"/>
      <c r="R196" s="40"/>
      <c r="S196" s="40"/>
      <c r="T196" s="40"/>
      <c r="U196" s="40"/>
      <c r="V196" s="40"/>
      <c r="W196" s="41"/>
      <c r="X196" s="41"/>
      <c r="Y196" s="41"/>
      <c r="Z196" s="41"/>
      <c r="AA196" s="4"/>
      <c r="AB196" s="4"/>
      <c r="AC196" s="4"/>
      <c r="AD196" s="4"/>
      <c r="AE196" s="4"/>
      <c r="AF196" s="4"/>
    </row>
    <row r="197" spans="1:32" ht="15.75">
      <c r="A197" s="80">
        <v>2</v>
      </c>
      <c r="B197" s="857" t="s">
        <v>156</v>
      </c>
      <c r="C197" s="624">
        <v>4902</v>
      </c>
      <c r="D197" s="805">
        <f t="shared" si="21"/>
        <v>3591.9112426035504</v>
      </c>
      <c r="E197" s="190">
        <f aca="true" t="shared" si="22" ref="E197:E216">D197-C197</f>
        <v>-1310.0887573964496</v>
      </c>
      <c r="F197" s="284">
        <f aca="true" t="shared" si="23" ref="F197:F207">E197/C197</f>
        <v>-0.26725596846112804</v>
      </c>
      <c r="G197" s="54"/>
      <c r="H197" s="54"/>
      <c r="I197" s="54"/>
      <c r="J197" s="54"/>
      <c r="K197" s="54"/>
      <c r="L197" s="34"/>
      <c r="M197" s="34"/>
      <c r="N197" s="632"/>
      <c r="O197" s="633"/>
      <c r="P197" s="632"/>
      <c r="Q197" s="40"/>
      <c r="R197" s="40"/>
      <c r="S197" s="40"/>
      <c r="T197" s="40"/>
      <c r="U197" s="40"/>
      <c r="V197" s="40"/>
      <c r="W197" s="41"/>
      <c r="X197" s="41"/>
      <c r="Y197" s="41"/>
      <c r="Z197" s="41"/>
      <c r="AA197" s="4"/>
      <c r="AB197" s="4"/>
      <c r="AC197" s="4"/>
      <c r="AD197" s="4"/>
      <c r="AE197" s="4"/>
      <c r="AF197" s="4"/>
    </row>
    <row r="198" spans="1:32" ht="15.75">
      <c r="A198" s="80">
        <v>3</v>
      </c>
      <c r="B198" s="857" t="s">
        <v>157</v>
      </c>
      <c r="C198" s="624">
        <v>19299</v>
      </c>
      <c r="D198" s="805">
        <f t="shared" si="21"/>
        <v>16477.05325443787</v>
      </c>
      <c r="E198" s="190">
        <f t="shared" si="22"/>
        <v>-2821.9467455621307</v>
      </c>
      <c r="F198" s="284">
        <f t="shared" si="23"/>
        <v>-0.14622243357490702</v>
      </c>
      <c r="G198" s="54"/>
      <c r="H198" s="54"/>
      <c r="I198" s="54"/>
      <c r="J198" s="54"/>
      <c r="K198" s="54"/>
      <c r="L198" s="34"/>
      <c r="M198" s="34"/>
      <c r="N198" s="632"/>
      <c r="O198" s="633"/>
      <c r="P198" s="632"/>
      <c r="Q198" s="40"/>
      <c r="R198" s="40"/>
      <c r="S198" s="40"/>
      <c r="T198" s="40"/>
      <c r="U198" s="40"/>
      <c r="V198" s="40"/>
      <c r="W198" s="41"/>
      <c r="X198" s="41"/>
      <c r="Y198" s="41"/>
      <c r="Z198" s="41"/>
      <c r="AA198" s="4"/>
      <c r="AB198" s="4"/>
      <c r="AC198" s="4"/>
      <c r="AD198" s="4"/>
      <c r="AE198" s="4"/>
      <c r="AF198" s="4"/>
    </row>
    <row r="199" spans="1:32" ht="15.75">
      <c r="A199" s="80">
        <v>4</v>
      </c>
      <c r="B199" s="857" t="s">
        <v>158</v>
      </c>
      <c r="C199" s="624">
        <v>24471</v>
      </c>
      <c r="D199" s="805">
        <f t="shared" si="21"/>
        <v>13923.027624309392</v>
      </c>
      <c r="E199" s="190">
        <f t="shared" si="22"/>
        <v>-10547.972375690608</v>
      </c>
      <c r="F199" s="284">
        <f t="shared" si="23"/>
        <v>-0.43103969497325845</v>
      </c>
      <c r="G199" s="54"/>
      <c r="H199" s="54"/>
      <c r="I199" s="54"/>
      <c r="J199" s="54"/>
      <c r="K199" s="54"/>
      <c r="L199" s="34"/>
      <c r="M199" s="34"/>
      <c r="N199" s="632"/>
      <c r="O199" s="633"/>
      <c r="P199" s="632"/>
      <c r="Q199" s="40"/>
      <c r="R199" s="40"/>
      <c r="S199" s="40"/>
      <c r="T199" s="40"/>
      <c r="U199" s="40"/>
      <c r="V199" s="40"/>
      <c r="W199" s="41"/>
      <c r="X199" s="41"/>
      <c r="Y199" s="41"/>
      <c r="Z199" s="41"/>
      <c r="AA199" s="4"/>
      <c r="AB199" s="4"/>
      <c r="AC199" s="4"/>
      <c r="AD199" s="4"/>
      <c r="AE199" s="4"/>
      <c r="AF199" s="4"/>
    </row>
    <row r="200" spans="1:32" s="6" customFormat="1" ht="15.75">
      <c r="A200" s="80">
        <v>5</v>
      </c>
      <c r="B200" s="857" t="s">
        <v>159</v>
      </c>
      <c r="C200" s="624">
        <v>16160</v>
      </c>
      <c r="D200" s="805">
        <f t="shared" si="21"/>
        <v>11214.363636363636</v>
      </c>
      <c r="E200" s="190">
        <f t="shared" si="22"/>
        <v>-4945.636363636364</v>
      </c>
      <c r="F200" s="284">
        <f t="shared" si="23"/>
        <v>-0.30604185418541857</v>
      </c>
      <c r="G200" s="54"/>
      <c r="H200" s="54"/>
      <c r="I200" s="54"/>
      <c r="J200" s="54"/>
      <c r="K200" s="54"/>
      <c r="L200" s="54"/>
      <c r="M200" s="54"/>
      <c r="N200" s="632"/>
      <c r="O200" s="633"/>
      <c r="P200" s="632"/>
      <c r="Q200" s="56"/>
      <c r="R200" s="56"/>
      <c r="S200" s="56"/>
      <c r="T200" s="56"/>
      <c r="U200" s="56"/>
      <c r="V200" s="56"/>
      <c r="W200" s="141"/>
      <c r="X200" s="141"/>
      <c r="Y200" s="141"/>
      <c r="Z200" s="141"/>
      <c r="AA200" s="70"/>
      <c r="AB200" s="70"/>
      <c r="AC200" s="70"/>
      <c r="AD200" s="70"/>
      <c r="AE200" s="70"/>
      <c r="AF200" s="70"/>
    </row>
    <row r="201" spans="1:32" ht="15.75">
      <c r="A201" s="80">
        <v>6</v>
      </c>
      <c r="B201" s="857" t="s">
        <v>160</v>
      </c>
      <c r="C201" s="624">
        <v>18665</v>
      </c>
      <c r="D201" s="805">
        <f t="shared" si="21"/>
        <v>13903.242937853107</v>
      </c>
      <c r="E201" s="190">
        <f t="shared" si="22"/>
        <v>-4761.757062146893</v>
      </c>
      <c r="F201" s="284">
        <f t="shared" si="23"/>
        <v>-0.2551169066245322</v>
      </c>
      <c r="G201" s="54"/>
      <c r="H201" s="54"/>
      <c r="I201" s="54"/>
      <c r="J201" s="54"/>
      <c r="K201" s="54"/>
      <c r="L201" s="34"/>
      <c r="M201" s="34"/>
      <c r="N201" s="632"/>
      <c r="O201" s="633"/>
      <c r="P201" s="632"/>
      <c r="Q201" s="40"/>
      <c r="R201" s="40"/>
      <c r="S201" s="40"/>
      <c r="T201" s="40"/>
      <c r="U201" s="40"/>
      <c r="V201" s="40"/>
      <c r="W201" s="41"/>
      <c r="X201" s="41"/>
      <c r="Y201" s="41"/>
      <c r="Z201" s="41"/>
      <c r="AA201" s="4"/>
      <c r="AB201" s="4"/>
      <c r="AC201" s="4"/>
      <c r="AD201" s="4"/>
      <c r="AE201" s="4"/>
      <c r="AF201" s="4"/>
    </row>
    <row r="202" spans="1:32" ht="15.75">
      <c r="A202" s="80">
        <v>7</v>
      </c>
      <c r="B202" s="857" t="s">
        <v>161</v>
      </c>
      <c r="C202" s="624">
        <v>16080</v>
      </c>
      <c r="D202" s="805">
        <f t="shared" si="21"/>
        <v>8132.011363636364</v>
      </c>
      <c r="E202" s="190">
        <f t="shared" si="22"/>
        <v>-7947.988636363636</v>
      </c>
      <c r="F202" s="284">
        <f t="shared" si="23"/>
        <v>-0.4942779002713704</v>
      </c>
      <c r="G202" s="54"/>
      <c r="H202" s="54"/>
      <c r="I202" s="54"/>
      <c r="J202" s="54"/>
      <c r="K202" s="54"/>
      <c r="L202" s="34"/>
      <c r="M202" s="34"/>
      <c r="N202" s="632"/>
      <c r="O202" s="633"/>
      <c r="P202" s="632"/>
      <c r="Q202" s="40"/>
      <c r="R202" s="40"/>
      <c r="S202" s="40"/>
      <c r="T202" s="40"/>
      <c r="U202" s="40"/>
      <c r="V202" s="40"/>
      <c r="W202" s="41"/>
      <c r="X202" s="41"/>
      <c r="Y202" s="41"/>
      <c r="Z202" s="41"/>
      <c r="AA202" s="4"/>
      <c r="AB202" s="4"/>
      <c r="AC202" s="4"/>
      <c r="AD202" s="4"/>
      <c r="AE202" s="4"/>
      <c r="AF202" s="4"/>
    </row>
    <row r="203" spans="1:32" ht="15.75">
      <c r="A203" s="80">
        <v>8</v>
      </c>
      <c r="B203" s="857" t="s">
        <v>162</v>
      </c>
      <c r="C203" s="624">
        <v>9283</v>
      </c>
      <c r="D203" s="805">
        <f t="shared" si="21"/>
        <v>6699.094972067039</v>
      </c>
      <c r="E203" s="190">
        <f t="shared" si="22"/>
        <v>-2583.9050279329613</v>
      </c>
      <c r="F203" s="284">
        <f t="shared" si="23"/>
        <v>-0.27834805859452344</v>
      </c>
      <c r="G203" s="54"/>
      <c r="H203" s="54"/>
      <c r="I203" s="54"/>
      <c r="J203" s="54"/>
      <c r="K203" s="54"/>
      <c r="L203" s="34"/>
      <c r="M203" s="34"/>
      <c r="N203" s="632"/>
      <c r="O203" s="633"/>
      <c r="P203" s="632"/>
      <c r="Q203" s="40"/>
      <c r="R203" s="40"/>
      <c r="S203" s="40"/>
      <c r="T203" s="40"/>
      <c r="U203" s="40"/>
      <c r="V203" s="40"/>
      <c r="W203" s="41"/>
      <c r="X203" s="41"/>
      <c r="Y203" s="41"/>
      <c r="Z203" s="41"/>
      <c r="AA203" s="4"/>
      <c r="AB203" s="4"/>
      <c r="AC203" s="4"/>
      <c r="AD203" s="4"/>
      <c r="AE203" s="4"/>
      <c r="AF203" s="4"/>
    </row>
    <row r="204" spans="1:32" ht="15.75">
      <c r="A204" s="80">
        <v>9</v>
      </c>
      <c r="B204" s="857" t="s">
        <v>163</v>
      </c>
      <c r="C204" s="624">
        <v>21102</v>
      </c>
      <c r="D204" s="805">
        <f t="shared" si="21"/>
        <v>12293.263736263736</v>
      </c>
      <c r="E204" s="190">
        <f t="shared" si="22"/>
        <v>-8808.736263736264</v>
      </c>
      <c r="F204" s="284">
        <f t="shared" si="23"/>
        <v>-0.4174360849083624</v>
      </c>
      <c r="G204" s="54"/>
      <c r="H204" s="54"/>
      <c r="I204" s="54"/>
      <c r="J204" s="54"/>
      <c r="K204" s="54"/>
      <c r="L204" s="34"/>
      <c r="M204" s="34"/>
      <c r="N204" s="632"/>
      <c r="O204" s="633"/>
      <c r="P204" s="632"/>
      <c r="Q204" s="634"/>
      <c r="R204" s="635"/>
      <c r="S204" s="40"/>
      <c r="T204" s="40"/>
      <c r="U204" s="40"/>
      <c r="V204" s="40"/>
      <c r="W204" s="41"/>
      <c r="X204" s="41"/>
      <c r="Y204" s="41"/>
      <c r="Z204" s="41"/>
      <c r="AA204" s="4"/>
      <c r="AB204" s="4"/>
      <c r="AC204" s="4"/>
      <c r="AD204" s="4"/>
      <c r="AE204" s="4"/>
      <c r="AF204" s="4"/>
    </row>
    <row r="205" spans="1:32" ht="15.75">
      <c r="A205" s="80">
        <v>10</v>
      </c>
      <c r="B205" s="857" t="s">
        <v>164</v>
      </c>
      <c r="C205" s="624">
        <v>21940</v>
      </c>
      <c r="D205" s="805">
        <f t="shared" si="21"/>
        <v>13576.314917127072</v>
      </c>
      <c r="E205" s="190">
        <f t="shared" si="22"/>
        <v>-8363.685082872928</v>
      </c>
      <c r="F205" s="284">
        <f t="shared" si="23"/>
        <v>-0.3812071596569247</v>
      </c>
      <c r="G205" s="54"/>
      <c r="H205" s="54"/>
      <c r="I205" s="54"/>
      <c r="J205" s="54"/>
      <c r="K205" s="54"/>
      <c r="L205" s="34"/>
      <c r="M205" s="34"/>
      <c r="N205" s="632"/>
      <c r="O205" s="633"/>
      <c r="P205" s="632"/>
      <c r="Q205" s="40"/>
      <c r="R205" s="40"/>
      <c r="S205" s="40"/>
      <c r="T205" s="40"/>
      <c r="U205" s="40"/>
      <c r="V205" s="40"/>
      <c r="W205" s="41"/>
      <c r="X205" s="41"/>
      <c r="Y205" s="41"/>
      <c r="Z205" s="41"/>
      <c r="AA205" s="4"/>
      <c r="AB205" s="4"/>
      <c r="AC205" s="4"/>
      <c r="AD205" s="4"/>
      <c r="AE205" s="4"/>
      <c r="AF205" s="4"/>
    </row>
    <row r="206" spans="1:32" ht="15.75">
      <c r="A206" s="80">
        <v>11</v>
      </c>
      <c r="B206" s="857" t="s">
        <v>143</v>
      </c>
      <c r="C206" s="624">
        <v>5779</v>
      </c>
      <c r="D206" s="805">
        <f t="shared" si="21"/>
        <v>3742.5833333333335</v>
      </c>
      <c r="E206" s="190">
        <f t="shared" si="22"/>
        <v>-2036.4166666666665</v>
      </c>
      <c r="F206" s="284">
        <f t="shared" si="23"/>
        <v>-0.3523821883832266</v>
      </c>
      <c r="G206" s="54"/>
      <c r="H206" s="54"/>
      <c r="I206" s="54"/>
      <c r="J206" s="54"/>
      <c r="K206" s="54"/>
      <c r="L206" s="34"/>
      <c r="M206" s="34"/>
      <c r="N206" s="632"/>
      <c r="O206" s="633"/>
      <c r="P206" s="632"/>
      <c r="Q206" s="40"/>
      <c r="R206" s="40"/>
      <c r="S206" s="40"/>
      <c r="T206" s="40"/>
      <c r="U206" s="40"/>
      <c r="V206" s="40"/>
      <c r="W206" s="41"/>
      <c r="X206" s="41"/>
      <c r="Y206" s="41"/>
      <c r="Z206" s="41"/>
      <c r="AA206" s="4"/>
      <c r="AB206" s="4"/>
      <c r="AC206" s="4"/>
      <c r="AD206" s="4"/>
      <c r="AE206" s="4"/>
      <c r="AF206" s="4"/>
    </row>
    <row r="207" spans="1:32" ht="15.75">
      <c r="A207" s="80">
        <v>12</v>
      </c>
      <c r="B207" s="857" t="s">
        <v>144</v>
      </c>
      <c r="C207" s="624">
        <v>6300</v>
      </c>
      <c r="D207" s="805">
        <f t="shared" si="21"/>
        <v>4002.05376344086</v>
      </c>
      <c r="E207" s="190">
        <f t="shared" si="22"/>
        <v>-2297.94623655914</v>
      </c>
      <c r="F207" s="284">
        <f t="shared" si="23"/>
        <v>-0.36475337088240317</v>
      </c>
      <c r="G207" s="54"/>
      <c r="H207" s="54"/>
      <c r="I207" s="54"/>
      <c r="J207" s="54"/>
      <c r="K207" s="54"/>
      <c r="L207" s="34"/>
      <c r="M207" s="34"/>
      <c r="N207" s="632"/>
      <c r="O207" s="633"/>
      <c r="P207" s="632"/>
      <c r="Q207" s="40"/>
      <c r="R207" s="40"/>
      <c r="S207" s="40"/>
      <c r="T207" s="40"/>
      <c r="U207" s="40"/>
      <c r="V207" s="40"/>
      <c r="W207" s="41"/>
      <c r="X207" s="41"/>
      <c r="Y207" s="41"/>
      <c r="Z207" s="41"/>
      <c r="AA207" s="4"/>
      <c r="AB207" s="4"/>
      <c r="AC207" s="4"/>
      <c r="AD207" s="4"/>
      <c r="AE207" s="4"/>
      <c r="AF207" s="4"/>
    </row>
    <row r="208" spans="1:32" ht="15.75">
      <c r="A208" s="80">
        <v>13</v>
      </c>
      <c r="B208" s="857" t="s">
        <v>145</v>
      </c>
      <c r="C208" s="337">
        <v>18901</v>
      </c>
      <c r="D208" s="805">
        <f t="shared" si="21"/>
        <v>14722.691489361701</v>
      </c>
      <c r="E208" s="190">
        <f t="shared" si="22"/>
        <v>-4178.308510638299</v>
      </c>
      <c r="F208" s="284">
        <f>E208/C208</f>
        <v>-0.22106282792647472</v>
      </c>
      <c r="G208" s="54"/>
      <c r="H208" s="54"/>
      <c r="I208" s="54"/>
      <c r="J208" s="54"/>
      <c r="K208" s="54"/>
      <c r="L208" s="34"/>
      <c r="M208" s="34"/>
      <c r="N208" s="632"/>
      <c r="O208" s="633"/>
      <c r="P208" s="632"/>
      <c r="Q208" s="40"/>
      <c r="R208" s="40"/>
      <c r="S208" s="40"/>
      <c r="T208" s="40"/>
      <c r="U208" s="40"/>
      <c r="V208" s="40"/>
      <c r="W208" s="41"/>
      <c r="X208" s="41"/>
      <c r="Y208" s="41"/>
      <c r="Z208" s="41"/>
      <c r="AA208" s="4"/>
      <c r="AB208" s="4"/>
      <c r="AC208" s="4"/>
      <c r="AD208" s="4"/>
      <c r="AE208" s="4"/>
      <c r="AF208" s="4"/>
    </row>
    <row r="209" spans="1:32" ht="15.75">
      <c r="A209" s="80">
        <v>14</v>
      </c>
      <c r="B209" s="857" t="s">
        <v>146</v>
      </c>
      <c r="C209" s="337">
        <v>18134</v>
      </c>
      <c r="D209" s="805">
        <f t="shared" si="21"/>
        <v>11767.330097087379</v>
      </c>
      <c r="E209" s="190">
        <f t="shared" si="22"/>
        <v>-6366.669902912621</v>
      </c>
      <c r="F209" s="284">
        <f aca="true" t="shared" si="24" ref="F209:F215">E209/C209</f>
        <v>-0.3510902119175373</v>
      </c>
      <c r="G209" s="54"/>
      <c r="H209" s="54"/>
      <c r="I209" s="54"/>
      <c r="J209" s="54"/>
      <c r="K209" s="54"/>
      <c r="L209" s="34"/>
      <c r="M209" s="34"/>
      <c r="N209" s="632"/>
      <c r="O209" s="633"/>
      <c r="P209" s="632"/>
      <c r="Q209" s="40"/>
      <c r="R209" s="40"/>
      <c r="S209" s="40"/>
      <c r="T209" s="40"/>
      <c r="U209" s="40"/>
      <c r="V209" s="40"/>
      <c r="W209" s="41"/>
      <c r="X209" s="41"/>
      <c r="Y209" s="41"/>
      <c r="Z209" s="41"/>
      <c r="AA209" s="4"/>
      <c r="AB209" s="4"/>
      <c r="AC209" s="4"/>
      <c r="AD209" s="4"/>
      <c r="AE209" s="4"/>
      <c r="AF209" s="4"/>
    </row>
    <row r="210" spans="1:32" ht="15.75">
      <c r="A210" s="80">
        <v>15</v>
      </c>
      <c r="B210" s="857" t="s">
        <v>147</v>
      </c>
      <c r="C210" s="337">
        <v>9234</v>
      </c>
      <c r="D210" s="805">
        <f t="shared" si="21"/>
        <v>6743.294117647059</v>
      </c>
      <c r="E210" s="190">
        <f t="shared" si="22"/>
        <v>-2490.7058823529414</v>
      </c>
      <c r="F210" s="284">
        <f t="shared" si="24"/>
        <v>-0.26973206436570735</v>
      </c>
      <c r="G210" s="54"/>
      <c r="H210" s="54"/>
      <c r="I210" s="54"/>
      <c r="J210" s="54"/>
      <c r="K210" s="54"/>
      <c r="L210" s="34"/>
      <c r="M210" s="34"/>
      <c r="N210" s="632"/>
      <c r="O210" s="633"/>
      <c r="P210" s="632"/>
      <c r="Q210" s="40"/>
      <c r="R210" s="40"/>
      <c r="S210" s="40"/>
      <c r="T210" s="40"/>
      <c r="U210" s="40"/>
      <c r="V210" s="40"/>
      <c r="W210" s="41"/>
      <c r="X210" s="41"/>
      <c r="Y210" s="41"/>
      <c r="Z210" s="41"/>
      <c r="AA210" s="4"/>
      <c r="AB210" s="4"/>
      <c r="AC210" s="4"/>
      <c r="AD210" s="4"/>
      <c r="AE210" s="4"/>
      <c r="AF210" s="4"/>
    </row>
    <row r="211" spans="1:32" s="6" customFormat="1" ht="15.75">
      <c r="A211" s="80">
        <v>16</v>
      </c>
      <c r="B211" s="857" t="s">
        <v>148</v>
      </c>
      <c r="C211" s="337">
        <v>7597</v>
      </c>
      <c r="D211" s="805">
        <f t="shared" si="21"/>
        <v>6505.8190476190475</v>
      </c>
      <c r="E211" s="190">
        <f t="shared" si="22"/>
        <v>-1091.1809523809525</v>
      </c>
      <c r="F211" s="284">
        <f t="shared" si="24"/>
        <v>-0.1436331383942283</v>
      </c>
      <c r="G211" s="54"/>
      <c r="H211" s="54"/>
      <c r="I211" s="54"/>
      <c r="J211" s="54"/>
      <c r="K211" s="54"/>
      <c r="L211" s="54"/>
      <c r="M211" s="54"/>
      <c r="N211" s="632"/>
      <c r="O211" s="633"/>
      <c r="P211" s="632"/>
      <c r="Q211" s="70"/>
      <c r="R211" s="70"/>
      <c r="S211" s="636"/>
      <c r="T211" s="56"/>
      <c r="U211" s="56"/>
      <c r="V211" s="636"/>
      <c r="W211" s="141"/>
      <c r="X211" s="141"/>
      <c r="Y211" s="141"/>
      <c r="Z211" s="141"/>
      <c r="AA211" s="70"/>
      <c r="AB211" s="70"/>
      <c r="AC211" s="70"/>
      <c r="AD211" s="70"/>
      <c r="AE211" s="70"/>
      <c r="AF211" s="70"/>
    </row>
    <row r="212" spans="1:32" s="6" customFormat="1" ht="15.75">
      <c r="A212" s="80">
        <v>17</v>
      </c>
      <c r="B212" s="857" t="s">
        <v>149</v>
      </c>
      <c r="C212" s="337">
        <v>4424</v>
      </c>
      <c r="D212" s="805">
        <f t="shared" si="21"/>
        <v>2970.6976744186045</v>
      </c>
      <c r="E212" s="190">
        <f t="shared" si="22"/>
        <v>-1453.3023255813955</v>
      </c>
      <c r="F212" s="284">
        <f t="shared" si="24"/>
        <v>-0.328504142310442</v>
      </c>
      <c r="G212" s="54"/>
      <c r="H212" s="54"/>
      <c r="I212" s="54"/>
      <c r="J212" s="54"/>
      <c r="K212" s="54"/>
      <c r="L212" s="54"/>
      <c r="M212" s="54"/>
      <c r="N212" s="632"/>
      <c r="O212" s="633"/>
      <c r="P212" s="632"/>
      <c r="Q212" s="56"/>
      <c r="R212" s="56"/>
      <c r="S212" s="56"/>
      <c r="T212" s="56"/>
      <c r="U212" s="56"/>
      <c r="V212" s="56"/>
      <c r="W212" s="141"/>
      <c r="X212" s="141"/>
      <c r="Y212" s="141"/>
      <c r="Z212" s="141"/>
      <c r="AA212" s="70"/>
      <c r="AB212" s="70"/>
      <c r="AC212" s="70"/>
      <c r="AD212" s="70"/>
      <c r="AE212" s="70"/>
      <c r="AF212" s="70"/>
    </row>
    <row r="213" spans="1:32" s="6" customFormat="1" ht="15.75">
      <c r="A213" s="80">
        <v>18</v>
      </c>
      <c r="B213" s="857" t="s">
        <v>150</v>
      </c>
      <c r="C213" s="337">
        <v>24433</v>
      </c>
      <c r="D213" s="805">
        <f t="shared" si="21"/>
        <v>17982.26213592233</v>
      </c>
      <c r="E213" s="190">
        <f t="shared" si="22"/>
        <v>-6450.73786407767</v>
      </c>
      <c r="F213" s="284">
        <f t="shared" si="24"/>
        <v>-0.2640174298726178</v>
      </c>
      <c r="G213" s="54"/>
      <c r="H213" s="54"/>
      <c r="I213" s="54"/>
      <c r="J213" s="54"/>
      <c r="K213" s="54"/>
      <c r="L213" s="54"/>
      <c r="M213" s="54"/>
      <c r="N213" s="632"/>
      <c r="O213" s="633"/>
      <c r="P213" s="632"/>
      <c r="Q213" s="56"/>
      <c r="R213" s="56"/>
      <c r="S213" s="56"/>
      <c r="T213" s="56"/>
      <c r="U213" s="56"/>
      <c r="V213" s="56"/>
      <c r="W213" s="141"/>
      <c r="X213" s="141"/>
      <c r="Y213" s="141"/>
      <c r="Z213" s="141"/>
      <c r="AA213" s="70"/>
      <c r="AB213" s="70"/>
      <c r="AC213" s="70"/>
      <c r="AD213" s="70"/>
      <c r="AE213" s="70"/>
      <c r="AF213" s="70"/>
    </row>
    <row r="214" spans="1:32" s="6" customFormat="1" ht="15.75">
      <c r="A214" s="80">
        <v>19</v>
      </c>
      <c r="B214" s="857" t="s">
        <v>151</v>
      </c>
      <c r="C214" s="337">
        <v>12275</v>
      </c>
      <c r="D214" s="805">
        <f t="shared" si="21"/>
        <v>10952.413793103447</v>
      </c>
      <c r="E214" s="190">
        <f t="shared" si="22"/>
        <v>-1322.5862068965525</v>
      </c>
      <c r="F214" s="284">
        <f t="shared" si="24"/>
        <v>-0.10774633050073748</v>
      </c>
      <c r="G214" s="54"/>
      <c r="H214" s="54"/>
      <c r="I214" s="54"/>
      <c r="J214" s="54"/>
      <c r="K214" s="54"/>
      <c r="L214" s="54"/>
      <c r="M214" s="54"/>
      <c r="N214" s="632"/>
      <c r="O214" s="633"/>
      <c r="P214" s="632"/>
      <c r="Q214" s="56"/>
      <c r="R214" s="56"/>
      <c r="S214" s="56"/>
      <c r="T214" s="56"/>
      <c r="U214" s="56"/>
      <c r="V214" s="56"/>
      <c r="W214" s="141"/>
      <c r="X214" s="141"/>
      <c r="Y214" s="141"/>
      <c r="Z214" s="141"/>
      <c r="AA214" s="70"/>
      <c r="AB214" s="70"/>
      <c r="AC214" s="70"/>
      <c r="AD214" s="70"/>
      <c r="AE214" s="70"/>
      <c r="AF214" s="70"/>
    </row>
    <row r="215" spans="1:32" s="6" customFormat="1" ht="16.5" thickBot="1">
      <c r="A215" s="80">
        <v>20</v>
      </c>
      <c r="B215" s="857" t="s">
        <v>152</v>
      </c>
      <c r="C215" s="337">
        <v>24574</v>
      </c>
      <c r="D215" s="805">
        <f t="shared" si="21"/>
        <v>17095.55462184874</v>
      </c>
      <c r="E215" s="190">
        <f t="shared" si="22"/>
        <v>-7478.44537815126</v>
      </c>
      <c r="F215" s="284">
        <f t="shared" si="24"/>
        <v>-0.30432348735050296</v>
      </c>
      <c r="G215" s="54"/>
      <c r="H215" s="54"/>
      <c r="I215" s="54"/>
      <c r="J215" s="54"/>
      <c r="K215" s="54"/>
      <c r="L215" s="54"/>
      <c r="M215" s="54"/>
      <c r="N215" s="632"/>
      <c r="O215" s="633"/>
      <c r="P215" s="632"/>
      <c r="Q215" s="56"/>
      <c r="R215" s="56"/>
      <c r="S215" s="56"/>
      <c r="T215" s="56"/>
      <c r="U215" s="56"/>
      <c r="V215" s="56"/>
      <c r="W215" s="141"/>
      <c r="X215" s="141"/>
      <c r="Y215" s="141"/>
      <c r="Z215" s="141"/>
      <c r="AA215" s="70"/>
      <c r="AB215" s="70"/>
      <c r="AC215" s="70"/>
      <c r="AD215" s="70"/>
      <c r="AE215" s="70"/>
      <c r="AF215" s="70"/>
    </row>
    <row r="216" spans="1:32" ht="16.5" thickBot="1">
      <c r="A216" s="626"/>
      <c r="B216" s="627" t="s">
        <v>11</v>
      </c>
      <c r="C216" s="628">
        <f>SUM(C196:C215)</f>
        <v>302869</v>
      </c>
      <c r="D216" s="628">
        <f>SUM(D196:D215)</f>
        <v>209549.53289139218</v>
      </c>
      <c r="E216" s="629">
        <f t="shared" si="22"/>
        <v>-93319.46710860782</v>
      </c>
      <c r="F216" s="630">
        <f>E216/C216</f>
        <v>-0.30811825280437355</v>
      </c>
      <c r="G216" s="54"/>
      <c r="H216" s="54"/>
      <c r="I216" s="54"/>
      <c r="J216" s="54"/>
      <c r="K216" s="54"/>
      <c r="L216" s="46"/>
      <c r="M216" s="46"/>
      <c r="N216" s="637"/>
      <c r="O216" s="638"/>
      <c r="P216" s="639"/>
      <c r="Q216" s="640"/>
      <c r="R216" s="640"/>
      <c r="S216" s="640"/>
      <c r="T216" s="640"/>
      <c r="U216" s="640"/>
      <c r="V216" s="640"/>
      <c r="W216" s="458"/>
      <c r="X216" s="458"/>
      <c r="Y216" s="458"/>
      <c r="Z216" s="458"/>
      <c r="AA216" s="4"/>
      <c r="AB216" s="4"/>
      <c r="AC216" s="4"/>
      <c r="AD216" s="4"/>
      <c r="AE216" s="4"/>
      <c r="AF216" s="4"/>
    </row>
    <row r="217" spans="1:26" ht="12.75" customHeight="1">
      <c r="A217" s="50"/>
      <c r="B217" s="51"/>
      <c r="C217" s="51"/>
      <c r="D217" s="52"/>
      <c r="E217" s="404"/>
      <c r="F217" s="48"/>
      <c r="G217" s="54"/>
      <c r="H217" s="54"/>
      <c r="I217" s="54"/>
      <c r="J217" s="54"/>
      <c r="K217" s="5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13"/>
      <c r="X217" s="13"/>
      <c r="Y217" s="13"/>
      <c r="Z217" s="13"/>
    </row>
    <row r="218" spans="1:26" ht="12.75" customHeight="1">
      <c r="A218" s="50"/>
      <c r="B218" s="51"/>
      <c r="C218" s="51"/>
      <c r="D218" s="52"/>
      <c r="E218" s="404"/>
      <c r="F218" s="48"/>
      <c r="G218" s="54"/>
      <c r="H218" s="54"/>
      <c r="I218" s="54"/>
      <c r="J218" s="54"/>
      <c r="K218" s="5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13"/>
      <c r="X218" s="13"/>
      <c r="Y218" s="13"/>
      <c r="Z218" s="13"/>
    </row>
    <row r="219" spans="1:26" ht="12.75" customHeight="1">
      <c r="A219" s="50"/>
      <c r="B219" s="51"/>
      <c r="C219" s="51"/>
      <c r="D219" s="52"/>
      <c r="E219" s="404"/>
      <c r="F219" s="48"/>
      <c r="G219" s="54"/>
      <c r="H219" s="54"/>
      <c r="I219" s="54"/>
      <c r="J219" s="54"/>
      <c r="K219" s="5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13"/>
      <c r="X219" s="13"/>
      <c r="Y219" s="13"/>
      <c r="Z219" s="13"/>
    </row>
    <row r="220" spans="1:26" ht="12.75" customHeight="1">
      <c r="A220" s="50"/>
      <c r="B220" s="51"/>
      <c r="C220" s="51"/>
      <c r="D220" s="52"/>
      <c r="E220" s="404"/>
      <c r="F220" s="48"/>
      <c r="G220" s="54"/>
      <c r="H220" s="54"/>
      <c r="I220" s="54"/>
      <c r="J220" s="54"/>
      <c r="K220" s="5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13"/>
      <c r="X220" s="13"/>
      <c r="Y220" s="13"/>
      <c r="Z220" s="13"/>
    </row>
    <row r="221" s="58" customFormat="1" ht="15.75">
      <c r="A221" s="58" t="s">
        <v>418</v>
      </c>
    </row>
    <row r="222" spans="1:11" ht="16.5" thickBot="1">
      <c r="A222" s="59" t="s">
        <v>443</v>
      </c>
      <c r="B222" s="6"/>
      <c r="C222" s="6"/>
      <c r="D222" s="60"/>
      <c r="E222" s="55"/>
      <c r="F222" s="6"/>
      <c r="G222" s="65"/>
      <c r="H222" s="65"/>
      <c r="I222" s="65"/>
      <c r="J222" s="65"/>
      <c r="K222" s="65"/>
    </row>
    <row r="223" spans="1:30" ht="69" customHeight="1" thickBot="1">
      <c r="A223" s="608" t="s">
        <v>34</v>
      </c>
      <c r="B223" s="742" t="s">
        <v>17</v>
      </c>
      <c r="C223" s="742" t="s">
        <v>374</v>
      </c>
      <c r="D223" s="742" t="s">
        <v>419</v>
      </c>
      <c r="E223" s="761" t="s">
        <v>86</v>
      </c>
      <c r="F223" s="405"/>
      <c r="G223" s="65"/>
      <c r="H223" s="65"/>
      <c r="I223" s="65"/>
      <c r="J223" s="65"/>
      <c r="K223" s="108" t="s">
        <v>420</v>
      </c>
      <c r="L223" s="38" t="s">
        <v>234</v>
      </c>
      <c r="M223" s="61" t="s">
        <v>236</v>
      </c>
      <c r="N223" s="108" t="s">
        <v>336</v>
      </c>
      <c r="O223" s="110" t="s">
        <v>337</v>
      </c>
      <c r="P223" s="125" t="s">
        <v>237</v>
      </c>
      <c r="Q223" s="641"/>
      <c r="R223" s="641"/>
      <c r="S223" s="641"/>
      <c r="T223" s="641"/>
      <c r="U223" s="641"/>
      <c r="V223" s="124"/>
      <c r="W223" s="124"/>
      <c r="X223" s="4"/>
      <c r="AA223" s="221"/>
      <c r="AB223" s="649"/>
      <c r="AC223" s="650"/>
      <c r="AD223" s="649"/>
    </row>
    <row r="224" spans="1:30" ht="15.75">
      <c r="A224" s="757">
        <v>1</v>
      </c>
      <c r="B224" s="615" t="s">
        <v>155</v>
      </c>
      <c r="C224" s="806">
        <v>5152840</v>
      </c>
      <c r="D224" s="806">
        <v>3777537</v>
      </c>
      <c r="E224" s="807">
        <f>D224/C224</f>
        <v>0.733098058546355</v>
      </c>
      <c r="F224" s="6"/>
      <c r="G224" s="65"/>
      <c r="H224" s="65"/>
      <c r="I224" s="65"/>
      <c r="J224" s="65"/>
      <c r="K224" s="276"/>
      <c r="L224" s="42"/>
      <c r="M224" s="622">
        <f aca="true" t="shared" si="25" ref="M224:M243">SUM(K224:L224)</f>
        <v>0</v>
      </c>
      <c r="N224" s="645"/>
      <c r="O224" s="42"/>
      <c r="P224" s="616">
        <f>SUM(N224:O224)</f>
        <v>0</v>
      </c>
      <c r="Q224" s="173"/>
      <c r="R224" s="173"/>
      <c r="S224" s="642"/>
      <c r="T224" s="62"/>
      <c r="U224" s="62"/>
      <c r="V224" s="643"/>
      <c r="W224" s="642"/>
      <c r="X224" s="4"/>
      <c r="AA224" s="651"/>
      <c r="AB224" s="4"/>
      <c r="AC224" s="4"/>
      <c r="AD224" s="652"/>
    </row>
    <row r="225" spans="1:30" ht="15.75">
      <c r="A225" s="80">
        <v>2</v>
      </c>
      <c r="B225" s="615" t="s">
        <v>156</v>
      </c>
      <c r="C225" s="806">
        <v>1329680</v>
      </c>
      <c r="D225" s="806">
        <v>1003237</v>
      </c>
      <c r="E225" s="808">
        <f aca="true" t="shared" si="26" ref="E225:E244">D225/C225</f>
        <v>0.7544950664821611</v>
      </c>
      <c r="F225" s="6"/>
      <c r="G225" s="65"/>
      <c r="H225" s="65"/>
      <c r="I225" s="65"/>
      <c r="J225" s="65"/>
      <c r="K225" s="276"/>
      <c r="L225" s="42"/>
      <c r="M225" s="622">
        <f t="shared" si="25"/>
        <v>0</v>
      </c>
      <c r="N225" s="645"/>
      <c r="O225" s="42"/>
      <c r="P225" s="616">
        <f aca="true" t="shared" si="27" ref="P225:P243">SUM(N225:O225)</f>
        <v>0</v>
      </c>
      <c r="Q225" s="173"/>
      <c r="R225" s="173"/>
      <c r="S225" s="642"/>
      <c r="T225" s="62"/>
      <c r="U225" s="62"/>
      <c r="V225" s="643"/>
      <c r="W225" s="642"/>
      <c r="X225" s="4"/>
      <c r="AA225" s="651"/>
      <c r="AB225" s="4"/>
      <c r="AC225" s="4"/>
      <c r="AD225" s="652"/>
    </row>
    <row r="226" spans="1:30" ht="15.75">
      <c r="A226" s="80">
        <v>3</v>
      </c>
      <c r="B226" s="615" t="s">
        <v>157</v>
      </c>
      <c r="C226" s="806">
        <v>4910400</v>
      </c>
      <c r="D226" s="806">
        <v>4385932</v>
      </c>
      <c r="E226" s="808">
        <f t="shared" si="26"/>
        <v>0.8931924079504725</v>
      </c>
      <c r="F226" s="6"/>
      <c r="G226" s="65"/>
      <c r="H226" s="65"/>
      <c r="I226" s="65"/>
      <c r="J226" s="65"/>
      <c r="K226" s="276"/>
      <c r="L226" s="42"/>
      <c r="M226" s="622">
        <f t="shared" si="25"/>
        <v>0</v>
      </c>
      <c r="N226" s="645"/>
      <c r="O226" s="42"/>
      <c r="P226" s="616">
        <f t="shared" si="27"/>
        <v>0</v>
      </c>
      <c r="Q226" s="173"/>
      <c r="R226" s="173"/>
      <c r="S226" s="642"/>
      <c r="T226" s="62"/>
      <c r="U226" s="62"/>
      <c r="V226" s="643"/>
      <c r="W226" s="642"/>
      <c r="X226" s="4"/>
      <c r="AA226" s="651"/>
      <c r="AB226" s="4"/>
      <c r="AC226" s="4"/>
      <c r="AD226" s="652"/>
    </row>
    <row r="227" spans="1:30" ht="15.75">
      <c r="A227" s="80">
        <v>4</v>
      </c>
      <c r="B227" s="615" t="s">
        <v>158</v>
      </c>
      <c r="C227" s="806">
        <v>6556000</v>
      </c>
      <c r="D227" s="806">
        <v>4281346</v>
      </c>
      <c r="E227" s="808">
        <f t="shared" si="26"/>
        <v>0.65304240390482</v>
      </c>
      <c r="F227" s="6"/>
      <c r="G227" s="65"/>
      <c r="H227" s="65"/>
      <c r="I227" s="65"/>
      <c r="J227" s="65"/>
      <c r="K227" s="276"/>
      <c r="L227" s="42"/>
      <c r="M227" s="622">
        <f t="shared" si="25"/>
        <v>0</v>
      </c>
      <c r="N227" s="645"/>
      <c r="O227" s="42"/>
      <c r="P227" s="616">
        <f t="shared" si="27"/>
        <v>0</v>
      </c>
      <c r="Q227" s="173"/>
      <c r="R227" s="173"/>
      <c r="S227" s="642"/>
      <c r="T227" s="62"/>
      <c r="U227" s="62"/>
      <c r="V227" s="643"/>
      <c r="W227" s="642"/>
      <c r="X227" s="4"/>
      <c r="AA227" s="651"/>
      <c r="AB227" s="4"/>
      <c r="AC227" s="4"/>
      <c r="AD227" s="652"/>
    </row>
    <row r="228" spans="1:30" ht="15.75">
      <c r="A228" s="80">
        <v>5</v>
      </c>
      <c r="B228" s="615" t="s">
        <v>159</v>
      </c>
      <c r="C228" s="806">
        <v>5133700</v>
      </c>
      <c r="D228" s="806">
        <v>4007036</v>
      </c>
      <c r="E228" s="808">
        <f t="shared" si="26"/>
        <v>0.7805356760231412</v>
      </c>
      <c r="F228" s="6"/>
      <c r="G228" s="65"/>
      <c r="H228" s="65"/>
      <c r="I228" s="65"/>
      <c r="J228" s="65"/>
      <c r="K228" s="276"/>
      <c r="L228" s="42"/>
      <c r="M228" s="622">
        <f t="shared" si="25"/>
        <v>0</v>
      </c>
      <c r="N228" s="645"/>
      <c r="O228" s="42"/>
      <c r="P228" s="616">
        <f t="shared" si="27"/>
        <v>0</v>
      </c>
      <c r="Q228" s="173"/>
      <c r="R228" s="173"/>
      <c r="S228" s="642"/>
      <c r="T228" s="62"/>
      <c r="U228" s="62"/>
      <c r="V228" s="643"/>
      <c r="W228" s="642"/>
      <c r="X228" s="4"/>
      <c r="AA228" s="651"/>
      <c r="AB228" s="4"/>
      <c r="AC228" s="4"/>
      <c r="AD228" s="652"/>
    </row>
    <row r="229" spans="1:30" ht="15.75">
      <c r="A229" s="80">
        <v>6</v>
      </c>
      <c r="B229" s="615" t="s">
        <v>160</v>
      </c>
      <c r="C229" s="806">
        <v>5313000</v>
      </c>
      <c r="D229" s="806">
        <v>4434419</v>
      </c>
      <c r="E229" s="808">
        <f t="shared" si="26"/>
        <v>0.8346356107660455</v>
      </c>
      <c r="F229" s="6"/>
      <c r="G229" s="65"/>
      <c r="H229" s="65"/>
      <c r="I229" s="65"/>
      <c r="J229" s="65"/>
      <c r="K229" s="276"/>
      <c r="L229" s="42"/>
      <c r="M229" s="622">
        <f t="shared" si="25"/>
        <v>0</v>
      </c>
      <c r="N229" s="645"/>
      <c r="O229" s="42"/>
      <c r="P229" s="616">
        <f t="shared" si="27"/>
        <v>0</v>
      </c>
      <c r="Q229" s="173"/>
      <c r="R229" s="173"/>
      <c r="S229" s="642"/>
      <c r="T229" s="62"/>
      <c r="U229" s="62"/>
      <c r="V229" s="643"/>
      <c r="W229" s="642"/>
      <c r="X229" s="4"/>
      <c r="AA229" s="653"/>
      <c r="AB229" s="4"/>
      <c r="AC229" s="4"/>
      <c r="AD229" s="652"/>
    </row>
    <row r="230" spans="1:30" ht="15.75">
      <c r="A230" s="80">
        <v>7</v>
      </c>
      <c r="B230" s="615" t="s">
        <v>161</v>
      </c>
      <c r="C230" s="806">
        <v>5065720</v>
      </c>
      <c r="D230" s="806">
        <v>3043328</v>
      </c>
      <c r="E230" s="808">
        <f t="shared" si="26"/>
        <v>0.6007690910670151</v>
      </c>
      <c r="F230" s="6"/>
      <c r="G230" s="65"/>
      <c r="H230" s="65"/>
      <c r="I230" s="65"/>
      <c r="J230" s="65"/>
      <c r="K230" s="276"/>
      <c r="L230" s="42"/>
      <c r="M230" s="622">
        <f t="shared" si="25"/>
        <v>0</v>
      </c>
      <c r="N230" s="645"/>
      <c r="O230" s="42"/>
      <c r="P230" s="616">
        <f t="shared" si="27"/>
        <v>0</v>
      </c>
      <c r="Q230" s="173"/>
      <c r="R230" s="173"/>
      <c r="S230" s="642"/>
      <c r="T230" s="62"/>
      <c r="U230" s="62"/>
      <c r="V230" s="643"/>
      <c r="W230" s="642"/>
      <c r="X230" s="4"/>
      <c r="AA230" s="651"/>
      <c r="AB230" s="4"/>
      <c r="AC230" s="4"/>
      <c r="AD230" s="652"/>
    </row>
    <row r="231" spans="1:30" ht="15.75">
      <c r="A231" s="80">
        <v>8</v>
      </c>
      <c r="B231" s="615" t="s">
        <v>162</v>
      </c>
      <c r="C231" s="806">
        <v>3380080</v>
      </c>
      <c r="D231" s="806">
        <v>2583036</v>
      </c>
      <c r="E231" s="808">
        <f t="shared" si="26"/>
        <v>0.7641937468935647</v>
      </c>
      <c r="F231" s="6"/>
      <c r="G231" s="65"/>
      <c r="H231" s="65"/>
      <c r="I231" s="65"/>
      <c r="J231" s="65"/>
      <c r="K231" s="276"/>
      <c r="L231" s="42"/>
      <c r="M231" s="622">
        <f t="shared" si="25"/>
        <v>0</v>
      </c>
      <c r="N231" s="645"/>
      <c r="O231" s="42"/>
      <c r="P231" s="616">
        <f t="shared" si="27"/>
        <v>0</v>
      </c>
      <c r="Q231" s="173"/>
      <c r="R231" s="173"/>
      <c r="S231" s="642"/>
      <c r="T231" s="62"/>
      <c r="U231" s="62"/>
      <c r="V231" s="643"/>
      <c r="W231" s="642"/>
      <c r="X231" s="4"/>
      <c r="AA231" s="653"/>
      <c r="AB231" s="4"/>
      <c r="AC231" s="4"/>
      <c r="AD231" s="652"/>
    </row>
    <row r="232" spans="1:30" ht="15.75">
      <c r="A232" s="80">
        <v>9</v>
      </c>
      <c r="B232" s="615" t="s">
        <v>163</v>
      </c>
      <c r="C232" s="806">
        <v>8495300</v>
      </c>
      <c r="D232" s="806">
        <v>5318690</v>
      </c>
      <c r="E232" s="808">
        <f t="shared" si="26"/>
        <v>0.6260744176191542</v>
      </c>
      <c r="F232" s="6"/>
      <c r="G232" s="65"/>
      <c r="H232" s="65"/>
      <c r="I232" s="65"/>
      <c r="J232" s="65"/>
      <c r="K232" s="276"/>
      <c r="L232" s="42"/>
      <c r="M232" s="622">
        <f t="shared" si="25"/>
        <v>0</v>
      </c>
      <c r="N232" s="645"/>
      <c r="O232" s="42"/>
      <c r="P232" s="616">
        <f t="shared" si="27"/>
        <v>0</v>
      </c>
      <c r="Q232" s="173"/>
      <c r="R232" s="173"/>
      <c r="S232" s="642"/>
      <c r="T232" s="62"/>
      <c r="U232" s="62"/>
      <c r="V232" s="643"/>
      <c r="W232" s="642"/>
      <c r="X232" s="4"/>
      <c r="AA232" s="651"/>
      <c r="AB232" s="173"/>
      <c r="AC232" s="4"/>
      <c r="AD232" s="642"/>
    </row>
    <row r="233" spans="1:30" ht="15.75">
      <c r="A233" s="80">
        <v>10</v>
      </c>
      <c r="B233" s="615" t="s">
        <v>164</v>
      </c>
      <c r="C233" s="806">
        <v>6846620</v>
      </c>
      <c r="D233" s="806">
        <v>4938581</v>
      </c>
      <c r="E233" s="808">
        <f t="shared" si="26"/>
        <v>0.7213166496753143</v>
      </c>
      <c r="F233" s="6"/>
      <c r="G233" s="65"/>
      <c r="H233" s="65"/>
      <c r="I233" s="65"/>
      <c r="J233" s="65"/>
      <c r="K233" s="276"/>
      <c r="L233" s="42"/>
      <c r="M233" s="622">
        <f t="shared" si="25"/>
        <v>0</v>
      </c>
      <c r="N233" s="645"/>
      <c r="O233" s="42"/>
      <c r="P233" s="616">
        <f t="shared" si="27"/>
        <v>0</v>
      </c>
      <c r="Q233" s="173"/>
      <c r="R233" s="173"/>
      <c r="S233" s="642"/>
      <c r="T233" s="62"/>
      <c r="U233" s="62"/>
      <c r="V233" s="643"/>
      <c r="W233" s="642"/>
      <c r="X233" s="4"/>
      <c r="AA233" s="651"/>
      <c r="AB233" s="4"/>
      <c r="AC233" s="4"/>
      <c r="AD233" s="652"/>
    </row>
    <row r="234" spans="1:30" ht="15.75">
      <c r="A234" s="80">
        <v>11</v>
      </c>
      <c r="B234" s="857" t="s">
        <v>143</v>
      </c>
      <c r="C234" s="806">
        <v>1685640</v>
      </c>
      <c r="D234" s="806">
        <v>836947</v>
      </c>
      <c r="E234" s="808">
        <f t="shared" si="26"/>
        <v>0.49651586341092996</v>
      </c>
      <c r="F234" s="6"/>
      <c r="G234" s="65"/>
      <c r="H234" s="65"/>
      <c r="I234" s="65"/>
      <c r="J234" s="65"/>
      <c r="K234" s="279"/>
      <c r="L234" s="280"/>
      <c r="M234" s="622">
        <f t="shared" si="25"/>
        <v>0</v>
      </c>
      <c r="N234" s="279"/>
      <c r="O234" s="280"/>
      <c r="P234" s="616">
        <f t="shared" si="27"/>
        <v>0</v>
      </c>
      <c r="Q234" s="173"/>
      <c r="R234" s="173"/>
      <c r="S234" s="642"/>
      <c r="T234" s="62"/>
      <c r="U234" s="62"/>
      <c r="V234" s="643"/>
      <c r="W234" s="642"/>
      <c r="X234" s="4"/>
      <c r="AA234" s="653"/>
      <c r="AB234" s="4"/>
      <c r="AC234" s="4"/>
      <c r="AD234" s="652"/>
    </row>
    <row r="235" spans="1:30" ht="15.75">
      <c r="A235" s="80">
        <v>12</v>
      </c>
      <c r="B235" s="857" t="s">
        <v>144</v>
      </c>
      <c r="C235" s="806">
        <v>2731520</v>
      </c>
      <c r="D235" s="806">
        <v>1014314</v>
      </c>
      <c r="E235" s="808">
        <f t="shared" si="26"/>
        <v>0.37133683809746953</v>
      </c>
      <c r="F235" s="6"/>
      <c r="G235" s="65"/>
      <c r="H235" s="65"/>
      <c r="I235" s="65"/>
      <c r="J235" s="65"/>
      <c r="K235" s="276"/>
      <c r="L235" s="42"/>
      <c r="M235" s="622">
        <f t="shared" si="25"/>
        <v>0</v>
      </c>
      <c r="N235" s="645"/>
      <c r="O235" s="42"/>
      <c r="P235" s="616">
        <f t="shared" si="27"/>
        <v>0</v>
      </c>
      <c r="Q235" s="173"/>
      <c r="R235" s="173"/>
      <c r="S235" s="642"/>
      <c r="T235" s="62"/>
      <c r="U235" s="62"/>
      <c r="V235" s="643"/>
      <c r="W235" s="642"/>
      <c r="X235" s="4"/>
      <c r="AA235" s="651"/>
      <c r="AB235" s="4"/>
      <c r="AC235" s="4"/>
      <c r="AD235" s="652"/>
    </row>
    <row r="236" spans="1:30" ht="15.75">
      <c r="A236" s="80">
        <v>13</v>
      </c>
      <c r="B236" s="857" t="s">
        <v>145</v>
      </c>
      <c r="C236" s="806">
        <v>5075620</v>
      </c>
      <c r="D236" s="806">
        <v>2654360</v>
      </c>
      <c r="E236" s="808">
        <f>D236/C236</f>
        <v>0.5229627119445506</v>
      </c>
      <c r="F236" s="6"/>
      <c r="G236" s="65"/>
      <c r="H236" s="65"/>
      <c r="I236" s="65"/>
      <c r="J236" s="65"/>
      <c r="K236" s="189"/>
      <c r="L236" s="42"/>
      <c r="M236" s="622">
        <f t="shared" si="25"/>
        <v>0</v>
      </c>
      <c r="N236" s="189"/>
      <c r="O236" s="42"/>
      <c r="P236" s="616">
        <f t="shared" si="27"/>
        <v>0</v>
      </c>
      <c r="Q236" s="173"/>
      <c r="R236" s="173"/>
      <c r="S236" s="642"/>
      <c r="T236" s="62"/>
      <c r="U236" s="62"/>
      <c r="V236" s="643"/>
      <c r="W236" s="642"/>
      <c r="X236" s="4"/>
      <c r="AA236" s="654"/>
      <c r="AB236" s="4"/>
      <c r="AC236" s="4"/>
      <c r="AD236" s="652"/>
    </row>
    <row r="237" spans="1:30" ht="15.75">
      <c r="A237" s="80">
        <v>14</v>
      </c>
      <c r="B237" s="857" t="s">
        <v>146</v>
      </c>
      <c r="C237" s="806">
        <v>7053200</v>
      </c>
      <c r="D237" s="806">
        <v>2862849</v>
      </c>
      <c r="E237" s="808">
        <f aca="true" t="shared" si="28" ref="E237:E243">D237/C237</f>
        <v>0.4058936369307548</v>
      </c>
      <c r="F237" s="6"/>
      <c r="G237" s="65"/>
      <c r="H237" s="65"/>
      <c r="I237" s="65"/>
      <c r="J237" s="65"/>
      <c r="K237" s="189"/>
      <c r="L237" s="42"/>
      <c r="M237" s="622">
        <f t="shared" si="25"/>
        <v>0</v>
      </c>
      <c r="N237" s="189"/>
      <c r="O237" s="42"/>
      <c r="P237" s="616">
        <f t="shared" si="27"/>
        <v>0</v>
      </c>
      <c r="Q237" s="173"/>
      <c r="R237" s="173"/>
      <c r="S237" s="642"/>
      <c r="T237" s="62"/>
      <c r="U237" s="62"/>
      <c r="V237" s="643"/>
      <c r="W237" s="642"/>
      <c r="X237" s="4"/>
      <c r="AA237" s="654"/>
      <c r="AB237" s="4"/>
      <c r="AC237" s="4"/>
      <c r="AD237" s="652"/>
    </row>
    <row r="238" spans="1:30" ht="15.75">
      <c r="A238" s="80">
        <v>15</v>
      </c>
      <c r="B238" s="857" t="s">
        <v>147</v>
      </c>
      <c r="C238" s="806">
        <v>3531220</v>
      </c>
      <c r="D238" s="806">
        <v>1278240</v>
      </c>
      <c r="E238" s="808">
        <f t="shared" si="28"/>
        <v>0.36198254427648235</v>
      </c>
      <c r="F238" s="6"/>
      <c r="G238" s="65"/>
      <c r="H238" s="65"/>
      <c r="I238" s="65"/>
      <c r="J238" s="65"/>
      <c r="K238" s="189"/>
      <c r="L238" s="42"/>
      <c r="M238" s="622">
        <f t="shared" si="25"/>
        <v>0</v>
      </c>
      <c r="N238" s="189"/>
      <c r="O238" s="42"/>
      <c r="P238" s="616">
        <f t="shared" si="27"/>
        <v>0</v>
      </c>
      <c r="Q238" s="173"/>
      <c r="R238" s="173"/>
      <c r="S238" s="642"/>
      <c r="T238" s="62"/>
      <c r="U238" s="62"/>
      <c r="V238" s="643"/>
      <c r="W238" s="642"/>
      <c r="X238" s="4"/>
      <c r="AA238" s="654"/>
      <c r="AB238" s="4"/>
      <c r="AC238" s="4"/>
      <c r="AD238" s="652"/>
    </row>
    <row r="239" spans="1:30" ht="15.75">
      <c r="A239" s="80">
        <v>16</v>
      </c>
      <c r="B239" s="857" t="s">
        <v>148</v>
      </c>
      <c r="C239" s="806">
        <v>2520100</v>
      </c>
      <c r="D239" s="806">
        <v>1768121</v>
      </c>
      <c r="E239" s="808">
        <f t="shared" si="28"/>
        <v>0.7016074758938138</v>
      </c>
      <c r="F239" s="6"/>
      <c r="G239" s="65"/>
      <c r="H239" s="65"/>
      <c r="I239" s="65"/>
      <c r="J239" s="65"/>
      <c r="K239" s="189"/>
      <c r="L239" s="42"/>
      <c r="M239" s="622">
        <f t="shared" si="25"/>
        <v>0</v>
      </c>
      <c r="N239" s="189"/>
      <c r="O239" s="42"/>
      <c r="P239" s="616">
        <f t="shared" si="27"/>
        <v>0</v>
      </c>
      <c r="Q239" s="173"/>
      <c r="R239" s="173"/>
      <c r="S239" s="642"/>
      <c r="T239" s="62"/>
      <c r="U239" s="62"/>
      <c r="V239" s="643"/>
      <c r="W239" s="642"/>
      <c r="X239" s="4"/>
      <c r="AA239" s="654"/>
      <c r="AB239" s="4"/>
      <c r="AC239" s="4"/>
      <c r="AD239" s="652"/>
    </row>
    <row r="240" spans="1:30" ht="15.75">
      <c r="A240" s="80">
        <v>17</v>
      </c>
      <c r="B240" s="857" t="s">
        <v>149</v>
      </c>
      <c r="C240" s="806">
        <v>2161280</v>
      </c>
      <c r="D240" s="806">
        <v>767130</v>
      </c>
      <c r="E240" s="808">
        <f t="shared" si="28"/>
        <v>0.3549424415161386</v>
      </c>
      <c r="F240" s="6"/>
      <c r="G240" s="65"/>
      <c r="H240" s="65"/>
      <c r="I240" s="65"/>
      <c r="J240" s="65"/>
      <c r="K240" s="189"/>
      <c r="L240" s="42"/>
      <c r="M240" s="622">
        <f t="shared" si="25"/>
        <v>0</v>
      </c>
      <c r="N240" s="189"/>
      <c r="O240" s="42"/>
      <c r="P240" s="616">
        <f t="shared" si="27"/>
        <v>0</v>
      </c>
      <c r="Q240" s="173"/>
      <c r="R240" s="173"/>
      <c r="S240" s="642"/>
      <c r="T240" s="62"/>
      <c r="U240" s="62"/>
      <c r="V240" s="643"/>
      <c r="W240" s="642"/>
      <c r="X240" s="4"/>
      <c r="AA240" s="654"/>
      <c r="AB240" s="4"/>
      <c r="AC240" s="4"/>
      <c r="AD240" s="652"/>
    </row>
    <row r="241" spans="1:30" ht="15.75">
      <c r="A241" s="80">
        <v>18</v>
      </c>
      <c r="B241" s="857" t="s">
        <v>150</v>
      </c>
      <c r="C241" s="806">
        <v>6813400</v>
      </c>
      <c r="D241" s="806">
        <v>3234350</v>
      </c>
      <c r="E241" s="808">
        <f t="shared" si="28"/>
        <v>0.47470425925382337</v>
      </c>
      <c r="F241" s="6"/>
      <c r="G241" s="65"/>
      <c r="H241" s="65"/>
      <c r="I241" s="65"/>
      <c r="J241" s="65"/>
      <c r="K241" s="189"/>
      <c r="L241" s="42"/>
      <c r="M241" s="622">
        <f t="shared" si="25"/>
        <v>0</v>
      </c>
      <c r="N241" s="189"/>
      <c r="O241" s="42"/>
      <c r="P241" s="616">
        <f t="shared" si="27"/>
        <v>0</v>
      </c>
      <c r="Q241" s="173"/>
      <c r="R241" s="173"/>
      <c r="S241" s="642"/>
      <c r="T241" s="62"/>
      <c r="U241" s="62"/>
      <c r="V241" s="643"/>
      <c r="W241" s="642"/>
      <c r="X241" s="4"/>
      <c r="AA241" s="654"/>
      <c r="AB241" s="4"/>
      <c r="AC241" s="4"/>
      <c r="AD241" s="652"/>
    </row>
    <row r="242" spans="1:30" ht="15.75">
      <c r="A242" s="80">
        <v>19</v>
      </c>
      <c r="B242" s="857" t="s">
        <v>151</v>
      </c>
      <c r="C242" s="806">
        <v>4032820</v>
      </c>
      <c r="D242" s="806">
        <v>1318219</v>
      </c>
      <c r="E242" s="808">
        <f t="shared" si="28"/>
        <v>0.32687275901230406</v>
      </c>
      <c r="F242" s="6"/>
      <c r="G242" s="65"/>
      <c r="H242" s="65"/>
      <c r="I242" s="65"/>
      <c r="J242" s="65"/>
      <c r="K242" s="189"/>
      <c r="L242" s="42"/>
      <c r="M242" s="622">
        <f t="shared" si="25"/>
        <v>0</v>
      </c>
      <c r="N242" s="189"/>
      <c r="O242" s="42"/>
      <c r="P242" s="616">
        <f t="shared" si="27"/>
        <v>0</v>
      </c>
      <c r="Q242" s="173"/>
      <c r="R242" s="173"/>
      <c r="S242" s="642"/>
      <c r="T242" s="62"/>
      <c r="U242" s="62"/>
      <c r="V242" s="643"/>
      <c r="W242" s="642"/>
      <c r="X242" s="4"/>
      <c r="AA242" s="654"/>
      <c r="AB242" s="4"/>
      <c r="AC242" s="4"/>
      <c r="AD242" s="652"/>
    </row>
    <row r="243" spans="1:30" ht="15.75">
      <c r="A243" s="80">
        <v>20</v>
      </c>
      <c r="B243" s="857" t="s">
        <v>152</v>
      </c>
      <c r="C243" s="806">
        <v>8285420</v>
      </c>
      <c r="D243" s="806">
        <v>3953391</v>
      </c>
      <c r="E243" s="808">
        <f t="shared" si="28"/>
        <v>0.47715034361565256</v>
      </c>
      <c r="F243" s="6"/>
      <c r="G243" s="65"/>
      <c r="H243" s="65"/>
      <c r="I243" s="65"/>
      <c r="J243" s="65"/>
      <c r="K243" s="189"/>
      <c r="L243" s="42"/>
      <c r="M243" s="622">
        <f t="shared" si="25"/>
        <v>0</v>
      </c>
      <c r="N243" s="189"/>
      <c r="O243" s="42"/>
      <c r="P243" s="616">
        <f t="shared" si="27"/>
        <v>0</v>
      </c>
      <c r="Q243" s="173"/>
      <c r="R243" s="173"/>
      <c r="S243" s="642"/>
      <c r="T243" s="62"/>
      <c r="U243" s="62"/>
      <c r="V243" s="643"/>
      <c r="W243" s="642"/>
      <c r="X243" s="4"/>
      <c r="AA243" s="654"/>
      <c r="AB243" s="4"/>
      <c r="AC243" s="4"/>
      <c r="AD243" s="652"/>
    </row>
    <row r="244" spans="1:30" ht="16.5" thickBot="1">
      <c r="A244" s="320"/>
      <c r="B244" s="393" t="s">
        <v>11</v>
      </c>
      <c r="C244" s="15">
        <f>SUM(C224:C243)</f>
        <v>96073560</v>
      </c>
      <c r="D244" s="15">
        <f>SUM(D224:D243)</f>
        <v>57461063</v>
      </c>
      <c r="E244" s="809">
        <f t="shared" si="26"/>
        <v>0.5980944497112421</v>
      </c>
      <c r="F244" s="6"/>
      <c r="G244" s="65"/>
      <c r="H244" s="65"/>
      <c r="I244" s="65"/>
      <c r="J244" s="65"/>
      <c r="K244" s="646">
        <f aca="true" t="shared" si="29" ref="K244:P244">SUM(K224:K243)</f>
        <v>0</v>
      </c>
      <c r="L244" s="621">
        <f t="shared" si="29"/>
        <v>0</v>
      </c>
      <c r="M244" s="622">
        <f t="shared" si="29"/>
        <v>0</v>
      </c>
      <c r="N244" s="646">
        <f t="shared" si="29"/>
        <v>0</v>
      </c>
      <c r="O244" s="621">
        <f t="shared" si="29"/>
        <v>0</v>
      </c>
      <c r="P244" s="621">
        <f t="shared" si="29"/>
        <v>0</v>
      </c>
      <c r="Q244" s="642"/>
      <c r="R244" s="173"/>
      <c r="S244" s="644"/>
      <c r="T244" s="62"/>
      <c r="U244" s="62"/>
      <c r="V244" s="643"/>
      <c r="W244" s="642"/>
      <c r="X244" s="4"/>
      <c r="AA244" s="655"/>
      <c r="AB244" s="656"/>
      <c r="AC244" s="655"/>
      <c r="AD244" s="642"/>
    </row>
    <row r="245" spans="1:26" ht="15.75">
      <c r="A245" s="51"/>
      <c r="B245" s="63"/>
      <c r="C245" s="406"/>
      <c r="D245" s="407"/>
      <c r="E245" s="48"/>
      <c r="F245" s="121"/>
      <c r="G245" s="65"/>
      <c r="H245" s="65"/>
      <c r="I245" s="65"/>
      <c r="J245" s="65"/>
      <c r="K245" s="65"/>
      <c r="L245" s="65"/>
      <c r="M245" s="65"/>
      <c r="N245" s="66"/>
      <c r="O245" s="66"/>
      <c r="P245" s="66"/>
      <c r="Q245" s="67"/>
      <c r="R245" s="66"/>
      <c r="S245" s="66"/>
      <c r="T245" s="292"/>
      <c r="U245" s="66"/>
      <c r="V245" s="66"/>
      <c r="W245" s="67"/>
      <c r="X245" s="67"/>
      <c r="Y245" s="67"/>
      <c r="Z245" s="67"/>
    </row>
    <row r="246" spans="1:26" s="58" customFormat="1" ht="15.75">
      <c r="A246" s="58" t="s">
        <v>421</v>
      </c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s="58" customFormat="1" ht="15.75" customHeight="1" thickBot="1">
      <c r="A247" s="58" t="s">
        <v>397</v>
      </c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31" ht="63">
      <c r="A248" s="408" t="s">
        <v>3</v>
      </c>
      <c r="B248" s="379" t="s">
        <v>17</v>
      </c>
      <c r="C248" s="388" t="str">
        <f>C223</f>
        <v>No of meals to be served during 01.04.2019 to 31.12.2019</v>
      </c>
      <c r="D248" s="375" t="s">
        <v>419</v>
      </c>
      <c r="E248" s="385" t="s">
        <v>86</v>
      </c>
      <c r="F248" s="405"/>
      <c r="G248" s="65"/>
      <c r="H248" s="65"/>
      <c r="I248" s="65"/>
      <c r="J248" s="65"/>
      <c r="K248" s="65"/>
      <c r="N248" s="62"/>
      <c r="O248" s="62"/>
      <c r="P248" s="62"/>
      <c r="Q248" s="641"/>
      <c r="R248" s="641"/>
      <c r="S248" s="641"/>
      <c r="T248" s="62"/>
      <c r="U248" s="62"/>
      <c r="V248" s="62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>
      <c r="A249" s="409">
        <v>1</v>
      </c>
      <c r="B249" s="615" t="s">
        <v>155</v>
      </c>
      <c r="C249" s="805">
        <v>3015100</v>
      </c>
      <c r="D249" s="625">
        <v>2293037</v>
      </c>
      <c r="E249" s="386">
        <f aca="true" t="shared" si="30" ref="E249:E269">D249/C249</f>
        <v>0.7605177274385593</v>
      </c>
      <c r="F249" s="6"/>
      <c r="G249" s="65"/>
      <c r="H249" s="65"/>
      <c r="I249" s="65"/>
      <c r="J249" s="65"/>
      <c r="K249" s="65"/>
      <c r="N249" s="62"/>
      <c r="O249" s="62"/>
      <c r="P249" s="62"/>
      <c r="Q249" s="632"/>
      <c r="R249" s="173"/>
      <c r="S249" s="642"/>
      <c r="T249" s="193"/>
      <c r="U249" s="62"/>
      <c r="V249" s="62"/>
      <c r="W249" s="4"/>
      <c r="X249" s="4"/>
      <c r="Y249" s="62"/>
      <c r="Z249" s="4"/>
      <c r="AA249" s="4"/>
      <c r="AB249" s="4"/>
      <c r="AC249" s="4"/>
      <c r="AD249" s="4"/>
      <c r="AE249" s="4"/>
    </row>
    <row r="250" spans="1:31" ht="15.75">
      <c r="A250" s="409">
        <v>2</v>
      </c>
      <c r="B250" s="615" t="s">
        <v>156</v>
      </c>
      <c r="C250" s="805">
        <v>789360</v>
      </c>
      <c r="D250" s="625">
        <v>607033</v>
      </c>
      <c r="E250" s="386">
        <f t="shared" si="30"/>
        <v>0.7690192054322489</v>
      </c>
      <c r="F250" s="6"/>
      <c r="G250" s="65"/>
      <c r="H250" s="65"/>
      <c r="I250" s="65"/>
      <c r="J250" s="65"/>
      <c r="K250" s="65"/>
      <c r="N250" s="62"/>
      <c r="O250" s="62"/>
      <c r="P250" s="62"/>
      <c r="Q250" s="632"/>
      <c r="R250" s="173"/>
      <c r="S250" s="642"/>
      <c r="T250" s="193"/>
      <c r="U250" s="62"/>
      <c r="V250" s="62"/>
      <c r="W250" s="4"/>
      <c r="X250" s="4"/>
      <c r="Y250" s="62"/>
      <c r="Z250" s="4"/>
      <c r="AA250" s="4"/>
      <c r="AB250" s="4"/>
      <c r="AC250" s="4"/>
      <c r="AD250" s="4"/>
      <c r="AE250" s="4"/>
    </row>
    <row r="251" spans="1:31" ht="15.75">
      <c r="A251" s="409">
        <v>3</v>
      </c>
      <c r="B251" s="615" t="s">
        <v>157</v>
      </c>
      <c r="C251" s="805">
        <v>2948440</v>
      </c>
      <c r="D251" s="625">
        <v>2784622</v>
      </c>
      <c r="E251" s="386">
        <f t="shared" si="30"/>
        <v>0.9444390932153952</v>
      </c>
      <c r="F251" s="6"/>
      <c r="G251" s="65"/>
      <c r="H251" s="65"/>
      <c r="I251" s="65"/>
      <c r="J251" s="65"/>
      <c r="K251" s="65"/>
      <c r="N251" s="62"/>
      <c r="O251" s="62"/>
      <c r="P251" s="62"/>
      <c r="Q251" s="632"/>
      <c r="R251" s="173"/>
      <c r="S251" s="642"/>
      <c r="T251" s="193"/>
      <c r="U251" s="62"/>
      <c r="V251" s="62"/>
      <c r="W251" s="4"/>
      <c r="X251" s="4"/>
      <c r="Y251" s="62"/>
      <c r="Z251" s="4"/>
      <c r="AA251" s="4"/>
      <c r="AB251" s="4"/>
      <c r="AC251" s="4"/>
      <c r="AD251" s="4"/>
      <c r="AE251" s="4"/>
    </row>
    <row r="252" spans="1:31" ht="15.75">
      <c r="A252" s="409">
        <v>4</v>
      </c>
      <c r="B252" s="615" t="s">
        <v>158</v>
      </c>
      <c r="C252" s="805">
        <v>3718000</v>
      </c>
      <c r="D252" s="625">
        <v>2520068</v>
      </c>
      <c r="E252" s="386">
        <f t="shared" si="30"/>
        <v>0.6778020441097364</v>
      </c>
      <c r="F252" s="6"/>
      <c r="G252" s="65"/>
      <c r="H252" s="65"/>
      <c r="I252" s="65"/>
      <c r="J252" s="65"/>
      <c r="K252" s="65"/>
      <c r="N252" s="62"/>
      <c r="O252" s="62"/>
      <c r="P252" s="62"/>
      <c r="Q252" s="632"/>
      <c r="R252" s="173"/>
      <c r="S252" s="642"/>
      <c r="T252" s="193"/>
      <c r="U252" s="62"/>
      <c r="V252" s="62"/>
      <c r="W252" s="4"/>
      <c r="X252" s="4"/>
      <c r="Y252" s="62"/>
      <c r="Z252" s="4"/>
      <c r="AA252" s="4"/>
      <c r="AB252" s="4"/>
      <c r="AC252" s="4"/>
      <c r="AD252" s="4"/>
      <c r="AE252" s="4"/>
    </row>
    <row r="253" spans="1:31" ht="15.75">
      <c r="A253" s="409">
        <v>5</v>
      </c>
      <c r="B253" s="615" t="s">
        <v>159</v>
      </c>
      <c r="C253" s="805">
        <v>2411200</v>
      </c>
      <c r="D253" s="625">
        <v>1973728</v>
      </c>
      <c r="E253" s="386">
        <f t="shared" si="30"/>
        <v>0.8185666887856669</v>
      </c>
      <c r="F253" s="6"/>
      <c r="G253" s="65"/>
      <c r="H253" s="65"/>
      <c r="I253" s="65"/>
      <c r="J253" s="65"/>
      <c r="K253" s="65"/>
      <c r="N253" s="62"/>
      <c r="O253" s="62"/>
      <c r="P253" s="62"/>
      <c r="Q253" s="632"/>
      <c r="R253" s="173"/>
      <c r="S253" s="642"/>
      <c r="T253" s="193"/>
      <c r="U253" s="62"/>
      <c r="V253" s="62"/>
      <c r="W253" s="4"/>
      <c r="X253" s="4"/>
      <c r="Y253" s="62"/>
      <c r="Z253" s="4"/>
      <c r="AA253" s="4"/>
      <c r="AB253" s="4"/>
      <c r="AC253" s="4"/>
      <c r="AD253" s="4"/>
      <c r="AE253" s="4"/>
    </row>
    <row r="254" spans="1:31" ht="15.75">
      <c r="A254" s="409">
        <v>6</v>
      </c>
      <c r="B254" s="615" t="s">
        <v>160</v>
      </c>
      <c r="C254" s="805">
        <v>2782120</v>
      </c>
      <c r="D254" s="625">
        <v>2460874</v>
      </c>
      <c r="E254" s="386">
        <f t="shared" si="30"/>
        <v>0.8845319396719049</v>
      </c>
      <c r="F254" s="6"/>
      <c r="G254" s="65"/>
      <c r="H254" s="65"/>
      <c r="I254" s="65"/>
      <c r="J254" s="65"/>
      <c r="K254" s="65"/>
      <c r="N254" s="62"/>
      <c r="O254" s="62"/>
      <c r="P254" s="62"/>
      <c r="Q254" s="632"/>
      <c r="R254" s="173"/>
      <c r="S254" s="642"/>
      <c r="T254" s="193"/>
      <c r="U254" s="62"/>
      <c r="V254" s="62"/>
      <c r="W254" s="4"/>
      <c r="X254" s="4"/>
      <c r="Y254" s="62"/>
      <c r="Z254" s="4"/>
      <c r="AA254" s="4"/>
      <c r="AB254" s="4"/>
      <c r="AC254" s="4"/>
      <c r="AD254" s="4"/>
      <c r="AE254" s="4"/>
    </row>
    <row r="255" spans="1:31" ht="15.75">
      <c r="A255" s="409">
        <v>7</v>
      </c>
      <c r="B255" s="615" t="s">
        <v>161</v>
      </c>
      <c r="C255" s="805">
        <v>2451680</v>
      </c>
      <c r="D255" s="625">
        <v>1431234</v>
      </c>
      <c r="E255" s="386">
        <f t="shared" si="30"/>
        <v>0.5837768387391503</v>
      </c>
      <c r="F255" s="6"/>
      <c r="G255" s="65"/>
      <c r="H255" s="65"/>
      <c r="I255" s="65"/>
      <c r="J255" s="65"/>
      <c r="K255" s="65"/>
      <c r="N255" s="62"/>
      <c r="O255" s="62"/>
      <c r="P255" s="62"/>
      <c r="Q255" s="632"/>
      <c r="R255" s="173"/>
      <c r="S255" s="642"/>
      <c r="T255" s="193"/>
      <c r="U255" s="62"/>
      <c r="V255" s="62"/>
      <c r="W255" s="4"/>
      <c r="X255" s="4"/>
      <c r="Y255" s="62"/>
      <c r="Z255" s="4"/>
      <c r="AA255" s="4"/>
      <c r="AB255" s="4"/>
      <c r="AC255" s="4"/>
      <c r="AD255" s="4"/>
      <c r="AE255" s="4"/>
    </row>
    <row r="256" spans="1:31" ht="15.75">
      <c r="A256" s="409">
        <v>8</v>
      </c>
      <c r="B256" s="615" t="s">
        <v>162</v>
      </c>
      <c r="C256" s="805">
        <v>1451780</v>
      </c>
      <c r="D256" s="625">
        <v>1199138</v>
      </c>
      <c r="E256" s="386">
        <f t="shared" si="30"/>
        <v>0.8259777652261362</v>
      </c>
      <c r="F256" s="6"/>
      <c r="G256" s="65"/>
      <c r="H256" s="65"/>
      <c r="I256" s="65"/>
      <c r="J256" s="65"/>
      <c r="K256" s="65"/>
      <c r="N256" s="62"/>
      <c r="O256" s="62"/>
      <c r="P256" s="62"/>
      <c r="Q256" s="632"/>
      <c r="R256" s="173"/>
      <c r="S256" s="642"/>
      <c r="T256" s="193"/>
      <c r="U256" s="62"/>
      <c r="V256" s="62"/>
      <c r="W256" s="4"/>
      <c r="X256" s="4"/>
      <c r="Y256" s="62"/>
      <c r="Z256" s="4"/>
      <c r="AA256" s="4"/>
      <c r="AB256" s="4"/>
      <c r="AC256" s="4"/>
      <c r="AD256" s="4"/>
      <c r="AE256" s="4"/>
    </row>
    <row r="257" spans="1:31" ht="15.75">
      <c r="A257" s="409">
        <v>9</v>
      </c>
      <c r="B257" s="615" t="s">
        <v>163</v>
      </c>
      <c r="C257" s="805">
        <v>3205840</v>
      </c>
      <c r="D257" s="625">
        <v>2237374</v>
      </c>
      <c r="E257" s="386">
        <f t="shared" si="30"/>
        <v>0.6979056971027874</v>
      </c>
      <c r="F257" s="6"/>
      <c r="G257" s="65"/>
      <c r="H257" s="65"/>
      <c r="I257" s="65"/>
      <c r="J257" s="65"/>
      <c r="K257" s="65"/>
      <c r="N257" s="62"/>
      <c r="O257" s="62"/>
      <c r="P257" s="62"/>
      <c r="Q257" s="632"/>
      <c r="R257" s="173"/>
      <c r="S257" s="642"/>
      <c r="T257" s="193"/>
      <c r="U257" s="62"/>
      <c r="V257" s="62"/>
      <c r="W257" s="4"/>
      <c r="X257" s="4"/>
      <c r="Y257" s="62"/>
      <c r="Z257" s="4"/>
      <c r="AA257" s="4"/>
      <c r="AB257" s="4"/>
      <c r="AC257" s="4"/>
      <c r="AD257" s="4"/>
      <c r="AE257" s="4"/>
    </row>
    <row r="258" spans="1:31" ht="15.75">
      <c r="A258" s="409">
        <v>10</v>
      </c>
      <c r="B258" s="615" t="s">
        <v>164</v>
      </c>
      <c r="C258" s="805">
        <v>3446080</v>
      </c>
      <c r="D258" s="625">
        <v>2457313</v>
      </c>
      <c r="E258" s="386">
        <f t="shared" si="30"/>
        <v>0.7130748560683443</v>
      </c>
      <c r="F258" s="6"/>
      <c r="G258" s="65"/>
      <c r="H258" s="65"/>
      <c r="I258" s="65"/>
      <c r="J258" s="65"/>
      <c r="K258" s="65"/>
      <c r="N258" s="62"/>
      <c r="O258" s="62"/>
      <c r="P258" s="62"/>
      <c r="Q258" s="632"/>
      <c r="R258" s="173"/>
      <c r="S258" s="642"/>
      <c r="T258" s="193"/>
      <c r="U258" s="62"/>
      <c r="V258" s="62"/>
      <c r="W258" s="4"/>
      <c r="X258" s="4"/>
      <c r="Y258" s="62"/>
      <c r="Z258" s="4"/>
      <c r="AA258" s="4"/>
      <c r="AB258" s="4"/>
      <c r="AC258" s="4"/>
      <c r="AD258" s="4"/>
      <c r="AE258" s="4"/>
    </row>
    <row r="259" spans="1:31" ht="15.75">
      <c r="A259" s="409">
        <v>11</v>
      </c>
      <c r="B259" s="857" t="s">
        <v>143</v>
      </c>
      <c r="C259" s="805">
        <v>921800</v>
      </c>
      <c r="D259" s="625">
        <v>404199</v>
      </c>
      <c r="E259" s="386">
        <f t="shared" si="30"/>
        <v>0.43848882620958995</v>
      </c>
      <c r="F259" s="6"/>
      <c r="G259" s="65"/>
      <c r="H259" s="65"/>
      <c r="I259" s="65"/>
      <c r="J259" s="65"/>
      <c r="K259" s="65"/>
      <c r="N259" s="62"/>
      <c r="O259" s="62"/>
      <c r="P259" s="62"/>
      <c r="Q259" s="632"/>
      <c r="R259" s="173"/>
      <c r="S259" s="642"/>
      <c r="T259" s="292"/>
      <c r="U259" s="62"/>
      <c r="V259" s="62"/>
      <c r="W259" s="4"/>
      <c r="X259" s="4"/>
      <c r="Y259" s="62"/>
      <c r="Z259" s="4"/>
      <c r="AA259" s="4"/>
      <c r="AB259" s="4"/>
      <c r="AC259" s="4"/>
      <c r="AD259" s="4"/>
      <c r="AE259" s="4"/>
    </row>
    <row r="260" spans="1:31" ht="15.75">
      <c r="A260" s="409">
        <v>12</v>
      </c>
      <c r="B260" s="857" t="s">
        <v>144</v>
      </c>
      <c r="C260" s="805">
        <v>988680</v>
      </c>
      <c r="D260" s="625">
        <v>372191</v>
      </c>
      <c r="E260" s="386">
        <f t="shared" si="30"/>
        <v>0.37645244163935754</v>
      </c>
      <c r="F260" s="6"/>
      <c r="G260" s="65"/>
      <c r="H260" s="65"/>
      <c r="I260" s="65"/>
      <c r="J260" s="65"/>
      <c r="K260" s="65"/>
      <c r="N260" s="62"/>
      <c r="O260" s="62"/>
      <c r="P260" s="62"/>
      <c r="Q260" s="632"/>
      <c r="R260" s="173"/>
      <c r="S260" s="642"/>
      <c r="T260" s="193"/>
      <c r="U260" s="62"/>
      <c r="V260" s="62"/>
      <c r="W260" s="4"/>
      <c r="X260" s="4"/>
      <c r="Y260" s="62"/>
      <c r="Z260" s="4"/>
      <c r="AA260" s="4"/>
      <c r="AB260" s="4"/>
      <c r="AC260" s="4"/>
      <c r="AD260" s="4"/>
      <c r="AE260" s="4"/>
    </row>
    <row r="261" spans="1:31" ht="15.75">
      <c r="A261" s="409">
        <v>13</v>
      </c>
      <c r="B261" s="857" t="s">
        <v>145</v>
      </c>
      <c r="C261" s="805">
        <v>2871660</v>
      </c>
      <c r="D261" s="625">
        <v>1383933</v>
      </c>
      <c r="E261" s="386">
        <f aca="true" t="shared" si="31" ref="E261:E268">D261/C261</f>
        <v>0.48192787446981883</v>
      </c>
      <c r="F261" s="6"/>
      <c r="G261" s="65"/>
      <c r="H261" s="65"/>
      <c r="I261" s="65"/>
      <c r="J261" s="65"/>
      <c r="K261" s="65"/>
      <c r="N261" s="62"/>
      <c r="O261" s="62"/>
      <c r="P261" s="62"/>
      <c r="Q261" s="647"/>
      <c r="R261" s="173"/>
      <c r="S261" s="642"/>
      <c r="T261" s="194"/>
      <c r="U261" s="62"/>
      <c r="V261" s="62"/>
      <c r="W261" s="4"/>
      <c r="X261" s="4"/>
      <c r="Y261" s="62"/>
      <c r="Z261" s="4"/>
      <c r="AA261" s="4"/>
      <c r="AB261" s="4"/>
      <c r="AC261" s="4"/>
      <c r="AD261" s="4"/>
      <c r="AE261" s="4"/>
    </row>
    <row r="262" spans="1:31" ht="15.75">
      <c r="A262" s="409">
        <v>14</v>
      </c>
      <c r="B262" s="857" t="s">
        <v>146</v>
      </c>
      <c r="C262" s="805">
        <v>2941400</v>
      </c>
      <c r="D262" s="625">
        <v>1212035</v>
      </c>
      <c r="E262" s="386">
        <f t="shared" si="31"/>
        <v>0.41206058339566193</v>
      </c>
      <c r="F262" s="6"/>
      <c r="G262" s="65"/>
      <c r="H262" s="65"/>
      <c r="I262" s="65"/>
      <c r="J262" s="65"/>
      <c r="K262" s="65"/>
      <c r="N262" s="62"/>
      <c r="O262" s="62"/>
      <c r="P262" s="62"/>
      <c r="Q262" s="647"/>
      <c r="R262" s="173"/>
      <c r="S262" s="642"/>
      <c r="T262" s="194"/>
      <c r="U262" s="62"/>
      <c r="V262" s="62"/>
      <c r="W262" s="4"/>
      <c r="X262" s="4"/>
      <c r="Y262" s="62"/>
      <c r="Z262" s="4"/>
      <c r="AA262" s="4"/>
      <c r="AB262" s="4"/>
      <c r="AC262" s="4"/>
      <c r="AD262" s="4"/>
      <c r="AE262" s="4"/>
    </row>
    <row r="263" spans="1:31" ht="15.75">
      <c r="A263" s="409">
        <v>15</v>
      </c>
      <c r="B263" s="857" t="s">
        <v>147</v>
      </c>
      <c r="C263" s="805">
        <v>1566400</v>
      </c>
      <c r="D263" s="625">
        <v>573180</v>
      </c>
      <c r="E263" s="386">
        <f t="shared" si="31"/>
        <v>0.3659218590398366</v>
      </c>
      <c r="F263" s="6"/>
      <c r="G263" s="65"/>
      <c r="H263" s="65"/>
      <c r="I263" s="65"/>
      <c r="J263" s="65"/>
      <c r="K263" s="65"/>
      <c r="N263" s="62"/>
      <c r="O263" s="62"/>
      <c r="P263" s="62"/>
      <c r="Q263" s="647"/>
      <c r="R263" s="173"/>
      <c r="S263" s="642"/>
      <c r="T263" s="194"/>
      <c r="U263" s="62"/>
      <c r="V263" s="62"/>
      <c r="W263" s="4"/>
      <c r="X263" s="4"/>
      <c r="Y263" s="62"/>
      <c r="Z263" s="4"/>
      <c r="AA263" s="4"/>
      <c r="AB263" s="4"/>
      <c r="AC263" s="4"/>
      <c r="AD263" s="4"/>
      <c r="AE263" s="4"/>
    </row>
    <row r="264" spans="1:31" ht="15.75">
      <c r="A264" s="409">
        <v>16</v>
      </c>
      <c r="B264" s="857" t="s">
        <v>148</v>
      </c>
      <c r="C264" s="805">
        <v>1293600</v>
      </c>
      <c r="D264" s="625">
        <v>683111</v>
      </c>
      <c r="E264" s="386">
        <f t="shared" si="31"/>
        <v>0.5280697278911565</v>
      </c>
      <c r="F264" s="6"/>
      <c r="G264" s="65"/>
      <c r="H264" s="65"/>
      <c r="I264" s="65"/>
      <c r="J264" s="65"/>
      <c r="K264" s="65"/>
      <c r="N264" s="62"/>
      <c r="O264" s="62"/>
      <c r="P264" s="62"/>
      <c r="Q264" s="647"/>
      <c r="R264" s="173"/>
      <c r="S264" s="642"/>
      <c r="T264" s="194"/>
      <c r="U264" s="62"/>
      <c r="V264" s="62"/>
      <c r="W264" s="4"/>
      <c r="X264" s="4"/>
      <c r="Y264" s="62"/>
      <c r="Z264" s="4"/>
      <c r="AA264" s="4"/>
      <c r="AB264" s="4"/>
      <c r="AC264" s="4"/>
      <c r="AD264" s="4"/>
      <c r="AE264" s="4"/>
    </row>
    <row r="265" spans="1:31" ht="15.75">
      <c r="A265" s="409">
        <v>17</v>
      </c>
      <c r="B265" s="857" t="s">
        <v>149</v>
      </c>
      <c r="C265" s="805">
        <v>773300</v>
      </c>
      <c r="D265" s="625">
        <v>255480</v>
      </c>
      <c r="E265" s="386">
        <f t="shared" si="31"/>
        <v>0.33037630932367773</v>
      </c>
      <c r="F265" s="6"/>
      <c r="G265" s="65"/>
      <c r="H265" s="65"/>
      <c r="I265" s="65"/>
      <c r="J265" s="65"/>
      <c r="K265" s="65"/>
      <c r="N265" s="62"/>
      <c r="O265" s="62"/>
      <c r="P265" s="62"/>
      <c r="Q265" s="647"/>
      <c r="R265" s="173"/>
      <c r="S265" s="642"/>
      <c r="T265" s="239"/>
      <c r="U265" s="62"/>
      <c r="V265" s="62"/>
      <c r="W265" s="4"/>
      <c r="X265" s="4"/>
      <c r="Y265" s="62"/>
      <c r="Z265" s="4"/>
      <c r="AA265" s="4"/>
      <c r="AB265" s="4"/>
      <c r="AC265" s="4"/>
      <c r="AD265" s="4"/>
      <c r="AE265" s="4"/>
    </row>
    <row r="266" spans="1:31" ht="15.75">
      <c r="A266" s="409">
        <v>18</v>
      </c>
      <c r="B266" s="857" t="s">
        <v>150</v>
      </c>
      <c r="C266" s="805">
        <v>3712060</v>
      </c>
      <c r="D266" s="625">
        <v>1852173</v>
      </c>
      <c r="E266" s="386">
        <f t="shared" si="31"/>
        <v>0.4989609542949198</v>
      </c>
      <c r="F266" s="6"/>
      <c r="G266" s="65"/>
      <c r="H266" s="65"/>
      <c r="I266" s="65"/>
      <c r="J266" s="65"/>
      <c r="K266" s="65"/>
      <c r="N266" s="62"/>
      <c r="O266" s="62"/>
      <c r="P266" s="62"/>
      <c r="Q266" s="647"/>
      <c r="R266" s="173"/>
      <c r="S266" s="642"/>
      <c r="T266" s="194"/>
      <c r="U266" s="62"/>
      <c r="V266" s="62"/>
      <c r="W266" s="4"/>
      <c r="X266" s="4"/>
      <c r="Y266" s="62"/>
      <c r="Z266" s="4"/>
      <c r="AA266" s="4"/>
      <c r="AB266" s="4"/>
      <c r="AC266" s="4"/>
      <c r="AD266" s="4"/>
      <c r="AE266" s="4"/>
    </row>
    <row r="267" spans="1:31" ht="15.75">
      <c r="A267" s="409">
        <v>19</v>
      </c>
      <c r="B267" s="857" t="s">
        <v>151</v>
      </c>
      <c r="C267" s="805">
        <v>1864940</v>
      </c>
      <c r="D267" s="625">
        <v>952860</v>
      </c>
      <c r="E267" s="386">
        <f t="shared" si="31"/>
        <v>0.510933327613757</v>
      </c>
      <c r="F267" s="6"/>
      <c r="G267" s="65"/>
      <c r="H267" s="65"/>
      <c r="I267" s="65"/>
      <c r="J267" s="65"/>
      <c r="K267" s="65"/>
      <c r="N267" s="62"/>
      <c r="O267" s="62"/>
      <c r="P267" s="62"/>
      <c r="Q267" s="647"/>
      <c r="R267" s="173"/>
      <c r="S267" s="642"/>
      <c r="T267" s="194"/>
      <c r="U267" s="62"/>
      <c r="V267" s="62"/>
      <c r="W267" s="4"/>
      <c r="X267" s="4"/>
      <c r="Y267" s="62"/>
      <c r="Z267" s="4"/>
      <c r="AA267" s="4"/>
      <c r="AB267" s="4"/>
      <c r="AC267" s="4"/>
      <c r="AD267" s="4"/>
      <c r="AE267" s="4"/>
    </row>
    <row r="268" spans="1:31" ht="15.75">
      <c r="A268" s="409">
        <v>20</v>
      </c>
      <c r="B268" s="857" t="s">
        <v>152</v>
      </c>
      <c r="C268" s="805">
        <v>3998280</v>
      </c>
      <c r="D268" s="625">
        <v>2034371</v>
      </c>
      <c r="E268" s="386">
        <f t="shared" si="31"/>
        <v>0.5088115389617536</v>
      </c>
      <c r="F268" s="6"/>
      <c r="G268" s="65"/>
      <c r="H268" s="65"/>
      <c r="I268" s="65"/>
      <c r="J268" s="65"/>
      <c r="K268" s="65"/>
      <c r="N268" s="62"/>
      <c r="O268" s="62"/>
      <c r="P268" s="62"/>
      <c r="Q268" s="647"/>
      <c r="R268" s="173"/>
      <c r="S268" s="642"/>
      <c r="T268" s="194"/>
      <c r="U268" s="62"/>
      <c r="V268" s="62"/>
      <c r="W268" s="4"/>
      <c r="X268" s="4"/>
      <c r="Y268" s="62"/>
      <c r="Z268" s="4"/>
      <c r="AA268" s="4"/>
      <c r="AB268" s="4"/>
      <c r="AC268" s="4"/>
      <c r="AD268" s="4"/>
      <c r="AE268" s="4"/>
    </row>
    <row r="269" spans="1:31" ht="16.5" thickBot="1">
      <c r="A269" s="410"/>
      <c r="B269" s="411" t="s">
        <v>11</v>
      </c>
      <c r="C269" s="623">
        <f>SUM(C249:C268)</f>
        <v>47151720</v>
      </c>
      <c r="D269" s="623">
        <f>SUM(D249:D268)</f>
        <v>29687954</v>
      </c>
      <c r="E269" s="810">
        <f t="shared" si="30"/>
        <v>0.6296261090793719</v>
      </c>
      <c r="F269" s="6"/>
      <c r="G269" s="65"/>
      <c r="H269" s="65"/>
      <c r="I269" s="65"/>
      <c r="J269" s="65"/>
      <c r="K269" s="65"/>
      <c r="N269" s="62"/>
      <c r="O269" s="62"/>
      <c r="P269" s="62"/>
      <c r="Q269" s="639"/>
      <c r="R269" s="648"/>
      <c r="S269" s="642"/>
      <c r="T269" s="62"/>
      <c r="U269" s="62"/>
      <c r="V269" s="62"/>
      <c r="W269" s="4"/>
      <c r="X269" s="4"/>
      <c r="Y269" s="62"/>
      <c r="Z269" s="4"/>
      <c r="AA269" s="4"/>
      <c r="AB269" s="4"/>
      <c r="AC269" s="4"/>
      <c r="AD269" s="4"/>
      <c r="AE269" s="4"/>
    </row>
    <row r="270" spans="1:31" ht="15.75">
      <c r="A270" s="51"/>
      <c r="B270" s="63"/>
      <c r="C270" s="406"/>
      <c r="D270" s="407"/>
      <c r="E270" s="48"/>
      <c r="F270" s="121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T270" s="66"/>
      <c r="U270" s="66"/>
      <c r="V270" s="66"/>
      <c r="W270" s="70"/>
      <c r="X270" s="70"/>
      <c r="Y270" s="70"/>
      <c r="Z270" s="70"/>
      <c r="AA270" s="4"/>
      <c r="AB270" s="4"/>
      <c r="AC270" s="4"/>
      <c r="AD270" s="4"/>
      <c r="AE270" s="4"/>
    </row>
    <row r="271" spans="1:31" ht="15.75">
      <c r="A271" s="51"/>
      <c r="B271" s="63"/>
      <c r="C271" s="406"/>
      <c r="D271" s="407"/>
      <c r="E271" s="48"/>
      <c r="F271" s="121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T271" s="66"/>
      <c r="U271" s="66"/>
      <c r="V271" s="66"/>
      <c r="W271" s="70"/>
      <c r="X271" s="70"/>
      <c r="Y271" s="70"/>
      <c r="Z271" s="70"/>
      <c r="AA271" s="4"/>
      <c r="AB271" s="4"/>
      <c r="AC271" s="4"/>
      <c r="AD271" s="4"/>
      <c r="AE271" s="4"/>
    </row>
    <row r="272" spans="1:31" ht="15.75">
      <c r="A272" s="51"/>
      <c r="B272" s="63"/>
      <c r="C272" s="406"/>
      <c r="D272" s="407"/>
      <c r="E272" s="48"/>
      <c r="F272" s="121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  <c r="R272" s="66"/>
      <c r="S272" s="66"/>
      <c r="T272" s="66"/>
      <c r="U272" s="66"/>
      <c r="V272" s="66"/>
      <c r="W272" s="70"/>
      <c r="X272" s="70"/>
      <c r="Y272" s="70"/>
      <c r="Z272" s="70"/>
      <c r="AA272" s="4"/>
      <c r="AB272" s="4"/>
      <c r="AC272" s="4"/>
      <c r="AD272" s="4"/>
      <c r="AE272" s="4"/>
    </row>
    <row r="273" spans="1:31" ht="15.75">
      <c r="A273" s="51"/>
      <c r="B273" s="63"/>
      <c r="C273" s="406"/>
      <c r="D273" s="407"/>
      <c r="E273" s="48"/>
      <c r="F273" s="121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6"/>
      <c r="R273" s="66"/>
      <c r="S273" s="66"/>
      <c r="T273" s="66"/>
      <c r="U273" s="66"/>
      <c r="V273" s="66"/>
      <c r="W273" s="70"/>
      <c r="X273" s="70"/>
      <c r="Y273" s="70"/>
      <c r="Z273" s="70"/>
      <c r="AA273" s="4"/>
      <c r="AB273" s="4"/>
      <c r="AC273" s="4"/>
      <c r="AD273" s="4"/>
      <c r="AE273" s="4"/>
    </row>
    <row r="274" spans="1:31" ht="15.75">
      <c r="A274" s="51"/>
      <c r="B274" s="63"/>
      <c r="C274" s="406"/>
      <c r="D274" s="407"/>
      <c r="E274" s="48"/>
      <c r="F274" s="121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6"/>
      <c r="R274" s="66"/>
      <c r="S274" s="66"/>
      <c r="T274" s="66"/>
      <c r="U274" s="66"/>
      <c r="V274" s="66"/>
      <c r="W274" s="70"/>
      <c r="X274" s="70"/>
      <c r="Y274" s="70"/>
      <c r="Z274" s="70"/>
      <c r="AA274" s="4"/>
      <c r="AB274" s="4"/>
      <c r="AC274" s="4"/>
      <c r="AD274" s="4"/>
      <c r="AE274" s="4"/>
    </row>
    <row r="275" spans="1:31" s="19" customFormat="1" ht="16.5" customHeight="1">
      <c r="A275" s="1133" t="s">
        <v>77</v>
      </c>
      <c r="B275" s="1133"/>
      <c r="C275" s="1133"/>
      <c r="D275" s="1133"/>
      <c r="E275" s="1133"/>
      <c r="F275" s="1133"/>
      <c r="G275" s="412"/>
      <c r="H275" s="412"/>
      <c r="I275" s="412"/>
      <c r="J275" s="412"/>
      <c r="K275" s="412"/>
      <c r="L275" s="32"/>
      <c r="M275" s="32"/>
      <c r="N275" s="32"/>
      <c r="O275" s="32"/>
      <c r="P275" s="32"/>
      <c r="Q275" s="71"/>
      <c r="R275" s="71"/>
      <c r="S275" s="71"/>
      <c r="T275" s="71"/>
      <c r="U275" s="71"/>
      <c r="V275" s="71"/>
      <c r="W275" s="43"/>
      <c r="X275" s="43"/>
      <c r="Y275" s="43"/>
      <c r="Z275" s="43"/>
      <c r="AA275" s="43"/>
      <c r="AB275" s="43"/>
      <c r="AC275" s="43"/>
      <c r="AD275" s="43"/>
      <c r="AE275" s="43"/>
    </row>
    <row r="276" spans="1:31" s="19" customFormat="1" ht="16.5" customHeight="1">
      <c r="A276" s="146"/>
      <c r="B276" s="354"/>
      <c r="C276" s="354"/>
      <c r="D276" s="50"/>
      <c r="E276" s="413"/>
      <c r="F276" s="354"/>
      <c r="G276" s="412"/>
      <c r="H276" s="412"/>
      <c r="I276" s="412"/>
      <c r="J276" s="412"/>
      <c r="K276" s="412"/>
      <c r="L276" s="32"/>
      <c r="M276" s="32"/>
      <c r="N276" s="32"/>
      <c r="O276" s="32"/>
      <c r="P276" s="32"/>
      <c r="Q276" s="71"/>
      <c r="R276" s="71"/>
      <c r="S276" s="71"/>
      <c r="T276" s="71"/>
      <c r="U276" s="71"/>
      <c r="V276" s="71"/>
      <c r="W276" s="43"/>
      <c r="X276" s="43"/>
      <c r="Y276" s="43"/>
      <c r="Z276" s="43"/>
      <c r="AA276" s="43"/>
      <c r="AB276" s="43"/>
      <c r="AC276" s="43"/>
      <c r="AD276" s="43"/>
      <c r="AE276" s="43"/>
    </row>
    <row r="277" spans="1:31" s="250" customFormat="1" ht="21.75" customHeight="1" thickBot="1">
      <c r="A277" s="414" t="s">
        <v>63</v>
      </c>
      <c r="B277" s="414"/>
      <c r="C277" s="414"/>
      <c r="D277" s="414"/>
      <c r="E277" s="414"/>
      <c r="F277" s="414"/>
      <c r="G277" s="414"/>
      <c r="H277" s="414"/>
      <c r="I277" s="414"/>
      <c r="J277" s="414"/>
      <c r="K277" s="414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</row>
    <row r="278" spans="1:21" ht="31.5">
      <c r="A278" s="379" t="s">
        <v>3</v>
      </c>
      <c r="B278" s="388"/>
      <c r="C278" s="415" t="s">
        <v>4</v>
      </c>
      <c r="D278" s="415" t="s">
        <v>5</v>
      </c>
      <c r="E278" s="416" t="s">
        <v>6</v>
      </c>
      <c r="F278" s="417" t="s">
        <v>7</v>
      </c>
      <c r="G278" s="65"/>
      <c r="H278" s="65"/>
      <c r="I278" s="65"/>
      <c r="J278" s="65"/>
      <c r="K278" s="65"/>
      <c r="L278" s="62"/>
      <c r="M278" s="62"/>
      <c r="N278" s="62"/>
      <c r="O278" s="62"/>
      <c r="P278" s="62"/>
      <c r="Q278" s="62"/>
      <c r="R278" s="62"/>
      <c r="S278" s="62"/>
      <c r="T278" s="62"/>
      <c r="U278" s="62"/>
    </row>
    <row r="279" spans="1:31" ht="15.75">
      <c r="A279" s="418">
        <v>1</v>
      </c>
      <c r="B279" s="384">
        <v>2</v>
      </c>
      <c r="C279" s="419">
        <v>3</v>
      </c>
      <c r="D279" s="419">
        <v>4</v>
      </c>
      <c r="E279" s="420" t="s">
        <v>8</v>
      </c>
      <c r="F279" s="421">
        <v>6</v>
      </c>
      <c r="G279" s="65"/>
      <c r="H279" s="65"/>
      <c r="I279" s="65"/>
      <c r="J279" s="65"/>
      <c r="K279" s="65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36" customHeight="1">
      <c r="A280" s="956">
        <v>1</v>
      </c>
      <c r="B280" s="957" t="s">
        <v>360</v>
      </c>
      <c r="C280" s="958">
        <v>4361.945749999999</v>
      </c>
      <c r="D280" s="959">
        <f>C280</f>
        <v>4361.945749999999</v>
      </c>
      <c r="E280" s="960">
        <f>D280-C280</f>
        <v>0</v>
      </c>
      <c r="F280" s="84">
        <f>E280/C280</f>
        <v>0</v>
      </c>
      <c r="G280" s="65"/>
      <c r="H280" s="65"/>
      <c r="I280" s="65"/>
      <c r="J280" s="65"/>
      <c r="K280" s="65"/>
      <c r="L280" s="62"/>
      <c r="M280" s="660"/>
      <c r="N280" s="62"/>
      <c r="O280" s="660"/>
      <c r="P280" s="62"/>
      <c r="Q280" s="660"/>
      <c r="R280" s="62"/>
      <c r="S280" s="660"/>
      <c r="T280" s="62"/>
      <c r="U280" s="62"/>
      <c r="V280" s="71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31.5" customHeight="1">
      <c r="A281" s="956">
        <v>2</v>
      </c>
      <c r="B281" s="961" t="s">
        <v>422</v>
      </c>
      <c r="C281" s="962">
        <v>16678.38</v>
      </c>
      <c r="D281" s="959">
        <f>C281</f>
        <v>16678.38</v>
      </c>
      <c r="E281" s="960">
        <f>D281-C281</f>
        <v>0</v>
      </c>
      <c r="F281" s="84">
        <f>E281/C281</f>
        <v>0</v>
      </c>
      <c r="G281" s="65"/>
      <c r="H281" s="65"/>
      <c r="I281" s="65"/>
      <c r="J281" s="65"/>
      <c r="K281" s="65"/>
      <c r="L281" s="62"/>
      <c r="M281" s="660"/>
      <c r="N281" s="62"/>
      <c r="O281" s="660"/>
      <c r="P281" s="62"/>
      <c r="Q281" s="660"/>
      <c r="R281" s="62"/>
      <c r="S281" s="660"/>
      <c r="T281" s="62"/>
      <c r="U281" s="62"/>
      <c r="V281" s="62"/>
      <c r="W281" s="62"/>
      <c r="X281" s="62"/>
      <c r="Y281" s="4"/>
      <c r="Z281" s="4"/>
      <c r="AA281" s="4"/>
      <c r="AB281" s="4"/>
      <c r="AC281" s="4"/>
      <c r="AD281" s="4"/>
      <c r="AE281" s="4"/>
    </row>
    <row r="282" spans="1:31" ht="33.75" customHeight="1" thickBot="1">
      <c r="A282" s="156">
        <v>3</v>
      </c>
      <c r="B282" s="963" t="s">
        <v>375</v>
      </c>
      <c r="C282" s="964">
        <v>8518.18</v>
      </c>
      <c r="D282" s="1062">
        <f>C282</f>
        <v>8518.18</v>
      </c>
      <c r="E282" s="965">
        <f>D282-C282</f>
        <v>0</v>
      </c>
      <c r="F282" s="966">
        <f>E282/C282</f>
        <v>0</v>
      </c>
      <c r="G282" s="65"/>
      <c r="H282" s="65"/>
      <c r="I282" s="65"/>
      <c r="J282" s="65"/>
      <c r="K282" s="65"/>
      <c r="L282" s="62"/>
      <c r="M282" s="660"/>
      <c r="N282" s="62"/>
      <c r="O282" s="660"/>
      <c r="P282" s="62"/>
      <c r="Q282" s="660"/>
      <c r="R282" s="62"/>
      <c r="S282" s="660"/>
      <c r="T282" s="43"/>
      <c r="U282" s="62"/>
      <c r="V282" s="62"/>
      <c r="W282" s="73"/>
      <c r="X282" s="73"/>
      <c r="Y282" s="4"/>
      <c r="Z282" s="4"/>
      <c r="AA282" s="4"/>
      <c r="AB282" s="4"/>
      <c r="AC282" s="4"/>
      <c r="AD282" s="4"/>
      <c r="AE282" s="4"/>
    </row>
    <row r="283" spans="1:31" ht="15.75">
      <c r="A283" s="422"/>
      <c r="B283" s="6"/>
      <c r="C283" s="6"/>
      <c r="D283" s="60"/>
      <c r="E283" s="55"/>
      <c r="F283" s="6"/>
      <c r="G283" s="65"/>
      <c r="H283" s="65"/>
      <c r="I283" s="65"/>
      <c r="J283" s="65"/>
      <c r="K283" s="65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11" s="74" customFormat="1" ht="15.75">
      <c r="A284" s="438" t="s">
        <v>64</v>
      </c>
      <c r="B284" s="438"/>
      <c r="C284" s="438"/>
      <c r="D284" s="438"/>
      <c r="E284" s="438"/>
      <c r="F284" s="438"/>
      <c r="G284" s="438"/>
      <c r="H284" s="438"/>
      <c r="I284" s="438"/>
      <c r="J284" s="438"/>
      <c r="K284" s="438"/>
    </row>
    <row r="285" spans="1:31" ht="15.75">
      <c r="A285" s="439"/>
      <c r="B285" s="440"/>
      <c r="C285" s="440"/>
      <c r="D285" s="440"/>
      <c r="E285" s="441"/>
      <c r="F285" s="440"/>
      <c r="G285" s="229"/>
      <c r="H285" s="229"/>
      <c r="I285" s="229"/>
      <c r="J285" s="229"/>
      <c r="K285" s="229"/>
      <c r="L285" s="66"/>
      <c r="M285" s="128"/>
      <c r="N285" s="128"/>
      <c r="O285" s="74"/>
      <c r="P285" s="66"/>
      <c r="Q285" s="66"/>
      <c r="R285" s="66"/>
      <c r="S285" s="66"/>
      <c r="T285" s="66"/>
      <c r="U285" s="66"/>
      <c r="V285" s="66"/>
      <c r="W285" s="70"/>
      <c r="X285" s="70"/>
      <c r="Y285" s="70"/>
      <c r="Z285" s="70"/>
      <c r="AA285" s="4"/>
      <c r="AB285" s="4"/>
      <c r="AC285" s="4"/>
      <c r="AD285" s="4"/>
      <c r="AE285" s="4"/>
    </row>
    <row r="286" spans="1:31" s="1" customFormat="1" ht="15.75">
      <c r="A286" s="285" t="s">
        <v>361</v>
      </c>
      <c r="B286" s="285"/>
      <c r="C286" s="285"/>
      <c r="D286" s="285"/>
      <c r="E286" s="285"/>
      <c r="F286" s="285"/>
      <c r="G286" s="285"/>
      <c r="H286" s="285"/>
      <c r="I286" s="285"/>
      <c r="J286" s="285"/>
      <c r="K286" s="285"/>
      <c r="L286" s="72"/>
      <c r="M286" s="661"/>
      <c r="N286" s="661"/>
      <c r="O286" s="661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</row>
    <row r="287" spans="1:31" ht="16.5" thickBot="1">
      <c r="A287" s="1141" t="s">
        <v>398</v>
      </c>
      <c r="B287" s="1141"/>
      <c r="C287" s="1141"/>
      <c r="D287" s="1141"/>
      <c r="E287" s="1141"/>
      <c r="F287" s="1141"/>
      <c r="G287" s="442"/>
      <c r="H287" s="442"/>
      <c r="I287" s="442"/>
      <c r="J287" s="442"/>
      <c r="K287" s="442"/>
      <c r="L287" s="74"/>
      <c r="M287" s="74"/>
      <c r="N287" s="74"/>
      <c r="O287" s="74"/>
      <c r="P287" s="75"/>
      <c r="Q287" s="75"/>
      <c r="R287" s="75"/>
      <c r="S287" s="75"/>
      <c r="T287" s="75"/>
      <c r="U287" s="75"/>
      <c r="V287" s="75"/>
      <c r="W287" s="76"/>
      <c r="X287" s="76"/>
      <c r="Y287" s="76"/>
      <c r="Z287" s="76"/>
      <c r="AA287" s="4"/>
      <c r="AB287" s="4"/>
      <c r="AC287" s="4"/>
      <c r="AD287" s="4"/>
      <c r="AE287" s="4"/>
    </row>
    <row r="288" spans="1:16" ht="47.25" customHeight="1" thickBot="1">
      <c r="A288" s="668" t="s">
        <v>9</v>
      </c>
      <c r="B288" s="669" t="s">
        <v>10</v>
      </c>
      <c r="C288" s="777" t="s">
        <v>423</v>
      </c>
      <c r="D288" s="777" t="s">
        <v>362</v>
      </c>
      <c r="E288" s="671" t="s">
        <v>424</v>
      </c>
      <c r="F288" s="445"/>
      <c r="G288" s="229"/>
      <c r="H288" s="229"/>
      <c r="I288" s="229"/>
      <c r="J288" s="108" t="s">
        <v>171</v>
      </c>
      <c r="K288" s="108" t="s">
        <v>172</v>
      </c>
      <c r="L288" s="77" t="s">
        <v>182</v>
      </c>
      <c r="N288" s="659" t="s">
        <v>173</v>
      </c>
      <c r="O288" s="659" t="s">
        <v>174</v>
      </c>
      <c r="P288" s="77" t="s">
        <v>183</v>
      </c>
    </row>
    <row r="289" spans="1:32" ht="18">
      <c r="A289" s="667">
        <v>1</v>
      </c>
      <c r="B289" s="864" t="s">
        <v>155</v>
      </c>
      <c r="C289" s="892">
        <v>967.549</v>
      </c>
      <c r="D289" s="894">
        <v>233.82773999999995</v>
      </c>
      <c r="E289" s="897">
        <f aca="true" t="shared" si="32" ref="E289:E309">D289/C289</f>
        <v>0.24167017897801554</v>
      </c>
      <c r="F289" s="445"/>
      <c r="G289" s="229"/>
      <c r="H289" s="229"/>
      <c r="I289" s="229"/>
      <c r="J289" s="863">
        <v>515.284</v>
      </c>
      <c r="K289" s="824">
        <v>452.265</v>
      </c>
      <c r="L289" s="662">
        <f>SUM(J289:K289)</f>
        <v>967.549</v>
      </c>
      <c r="N289" s="825">
        <v>115.99163999999996</v>
      </c>
      <c r="O289" s="823">
        <v>117.83609999999999</v>
      </c>
      <c r="P289" s="664">
        <f>SUM(N289:O289)</f>
        <v>233.82773999999995</v>
      </c>
      <c r="AF289" s="238"/>
    </row>
    <row r="290" spans="1:16" ht="18">
      <c r="A290" s="249">
        <v>2</v>
      </c>
      <c r="B290" s="864" t="s">
        <v>156</v>
      </c>
      <c r="C290" s="893">
        <v>251.37199999999999</v>
      </c>
      <c r="D290" s="895">
        <v>82.14030000000002</v>
      </c>
      <c r="E290" s="898">
        <f t="shared" si="32"/>
        <v>0.32676789777699994</v>
      </c>
      <c r="F290" s="445"/>
      <c r="G290" s="229"/>
      <c r="H290" s="229"/>
      <c r="I290" s="229"/>
      <c r="J290" s="863">
        <v>132.968</v>
      </c>
      <c r="K290" s="824">
        <v>118.404</v>
      </c>
      <c r="L290" s="662">
        <f aca="true" t="shared" si="33" ref="L290:L309">SUM(J290:K290)</f>
        <v>251.37199999999999</v>
      </c>
      <c r="N290" s="823">
        <v>44.2456</v>
      </c>
      <c r="O290" s="823">
        <v>37.89470000000003</v>
      </c>
      <c r="P290" s="664">
        <f aca="true" t="shared" si="34" ref="P290:P308">SUM(N290:O290)</f>
        <v>82.14030000000002</v>
      </c>
    </row>
    <row r="291" spans="1:16" ht="18">
      <c r="A291" s="249">
        <v>3</v>
      </c>
      <c r="B291" s="864" t="s">
        <v>157</v>
      </c>
      <c r="C291" s="893">
        <v>933.306</v>
      </c>
      <c r="D291" s="895">
        <v>257.28328999999985</v>
      </c>
      <c r="E291" s="898">
        <f t="shared" si="32"/>
        <v>0.2756687410131295</v>
      </c>
      <c r="F291" s="445"/>
      <c r="G291" s="229"/>
      <c r="H291" s="229"/>
      <c r="I291" s="229"/>
      <c r="J291" s="863">
        <v>491.04</v>
      </c>
      <c r="K291" s="824">
        <v>442.266</v>
      </c>
      <c r="L291" s="662">
        <f t="shared" si="33"/>
        <v>933.306</v>
      </c>
      <c r="N291" s="823">
        <v>135.52859999999987</v>
      </c>
      <c r="O291" s="823">
        <v>121.75468999999998</v>
      </c>
      <c r="P291" s="664">
        <f t="shared" si="34"/>
        <v>257.28328999999985</v>
      </c>
    </row>
    <row r="292" spans="1:16" ht="18">
      <c r="A292" s="249">
        <v>4</v>
      </c>
      <c r="B292" s="864" t="s">
        <v>158</v>
      </c>
      <c r="C292" s="893">
        <v>1213.3000000000002</v>
      </c>
      <c r="D292" s="895">
        <v>174.68563000000006</v>
      </c>
      <c r="E292" s="898">
        <f t="shared" si="32"/>
        <v>0.1439756284513311</v>
      </c>
      <c r="F292" s="447"/>
      <c r="G292" s="229"/>
      <c r="H292" s="229"/>
      <c r="I292" s="229"/>
      <c r="J292" s="863">
        <v>655.6</v>
      </c>
      <c r="K292" s="824">
        <v>557.7</v>
      </c>
      <c r="L292" s="662">
        <f t="shared" si="33"/>
        <v>1213.3000000000002</v>
      </c>
      <c r="N292" s="823">
        <v>95.86263000000008</v>
      </c>
      <c r="O292" s="823">
        <v>78.82299999999998</v>
      </c>
      <c r="P292" s="664">
        <f t="shared" si="34"/>
        <v>174.68563000000006</v>
      </c>
    </row>
    <row r="293" spans="1:16" ht="18">
      <c r="A293" s="249">
        <v>5</v>
      </c>
      <c r="B293" s="864" t="s">
        <v>159</v>
      </c>
      <c r="C293" s="893">
        <v>875.05</v>
      </c>
      <c r="D293" s="895">
        <v>391.3282999999999</v>
      </c>
      <c r="E293" s="898">
        <f t="shared" si="32"/>
        <v>0.44720678818353227</v>
      </c>
      <c r="F293" s="445"/>
      <c r="G293" s="229"/>
      <c r="H293" s="229"/>
      <c r="I293" s="229"/>
      <c r="J293" s="863">
        <v>513.37</v>
      </c>
      <c r="K293" s="824">
        <v>361.68</v>
      </c>
      <c r="L293" s="662">
        <f t="shared" si="33"/>
        <v>875.05</v>
      </c>
      <c r="N293" s="823">
        <v>239.97859999999991</v>
      </c>
      <c r="O293" s="823">
        <v>151.34969999999998</v>
      </c>
      <c r="P293" s="664">
        <f t="shared" si="34"/>
        <v>391.3282999999999</v>
      </c>
    </row>
    <row r="294" spans="1:16" s="6" customFormat="1" ht="18">
      <c r="A294" s="249">
        <v>6</v>
      </c>
      <c r="B294" s="864" t="s">
        <v>160</v>
      </c>
      <c r="C294" s="893">
        <v>948.6179999999999</v>
      </c>
      <c r="D294" s="896">
        <v>154.01289999999995</v>
      </c>
      <c r="E294" s="898">
        <f t="shared" si="32"/>
        <v>0.16235502594300336</v>
      </c>
      <c r="F294" s="445"/>
      <c r="G294" s="229"/>
      <c r="H294" s="229"/>
      <c r="I294" s="229"/>
      <c r="J294" s="863">
        <v>531.3</v>
      </c>
      <c r="K294" s="824">
        <v>417.318</v>
      </c>
      <c r="L294" s="663">
        <f t="shared" si="33"/>
        <v>948.6179999999999</v>
      </c>
      <c r="M294" s="65"/>
      <c r="N294" s="825">
        <v>30.92070000000001</v>
      </c>
      <c r="O294" s="823">
        <v>123.09219999999993</v>
      </c>
      <c r="P294" s="665">
        <f t="shared" si="34"/>
        <v>154.01289999999995</v>
      </c>
    </row>
    <row r="295" spans="1:16" ht="18">
      <c r="A295" s="249">
        <v>7</v>
      </c>
      <c r="B295" s="864" t="s">
        <v>161</v>
      </c>
      <c r="C295" s="893">
        <v>874.3240000000001</v>
      </c>
      <c r="D295" s="895">
        <v>266.0808</v>
      </c>
      <c r="E295" s="898">
        <f t="shared" si="32"/>
        <v>0.3043274575557802</v>
      </c>
      <c r="F295" s="445"/>
      <c r="G295" s="229"/>
      <c r="H295" s="229"/>
      <c r="I295" s="229"/>
      <c r="J295" s="863">
        <v>506.572</v>
      </c>
      <c r="K295" s="824">
        <v>367.752</v>
      </c>
      <c r="L295" s="662">
        <f t="shared" si="33"/>
        <v>874.3240000000001</v>
      </c>
      <c r="N295" s="823">
        <v>156.058</v>
      </c>
      <c r="O295" s="823">
        <v>110.0228</v>
      </c>
      <c r="P295" s="664">
        <f t="shared" si="34"/>
        <v>266.0808</v>
      </c>
    </row>
    <row r="296" spans="1:16" s="6" customFormat="1" ht="18">
      <c r="A296" s="249">
        <v>8</v>
      </c>
      <c r="B296" s="864" t="s">
        <v>162</v>
      </c>
      <c r="C296" s="893">
        <v>555.775</v>
      </c>
      <c r="D296" s="896">
        <v>224.62507</v>
      </c>
      <c r="E296" s="898">
        <f t="shared" si="32"/>
        <v>0.4041654806351491</v>
      </c>
      <c r="F296" s="447"/>
      <c r="G296" s="229"/>
      <c r="H296" s="229"/>
      <c r="I296" s="229"/>
      <c r="J296" s="863">
        <v>338.008</v>
      </c>
      <c r="K296" s="824">
        <v>217.767</v>
      </c>
      <c r="L296" s="663">
        <f t="shared" si="33"/>
        <v>555.775</v>
      </c>
      <c r="M296" s="65"/>
      <c r="N296" s="823">
        <v>138.75351999999998</v>
      </c>
      <c r="O296" s="823">
        <v>85.87155000000001</v>
      </c>
      <c r="P296" s="665">
        <f t="shared" si="34"/>
        <v>224.62507</v>
      </c>
    </row>
    <row r="297" spans="1:16" ht="18">
      <c r="A297" s="249">
        <v>9</v>
      </c>
      <c r="B297" s="864" t="s">
        <v>163</v>
      </c>
      <c r="C297" s="893">
        <v>1330.406</v>
      </c>
      <c r="D297" s="895">
        <v>-236.35120000000006</v>
      </c>
      <c r="E297" s="898">
        <f t="shared" si="32"/>
        <v>-0.17765343812339998</v>
      </c>
      <c r="F297" s="445"/>
      <c r="G297" s="229"/>
      <c r="H297" s="229"/>
      <c r="I297" s="229"/>
      <c r="J297" s="863">
        <v>849.53</v>
      </c>
      <c r="K297" s="824">
        <v>480.876</v>
      </c>
      <c r="L297" s="662">
        <f t="shared" si="33"/>
        <v>1330.406</v>
      </c>
      <c r="N297" s="823">
        <v>-174.64510000000007</v>
      </c>
      <c r="O297" s="823">
        <v>-61.70609999999999</v>
      </c>
      <c r="P297" s="664">
        <f t="shared" si="34"/>
        <v>-236.35120000000006</v>
      </c>
    </row>
    <row r="298" spans="1:16" ht="18">
      <c r="A298" s="249">
        <v>10</v>
      </c>
      <c r="B298" s="864" t="s">
        <v>164</v>
      </c>
      <c r="C298" s="893">
        <v>1199.836</v>
      </c>
      <c r="D298" s="895">
        <v>473.4614799999999</v>
      </c>
      <c r="E298" s="898">
        <f t="shared" si="32"/>
        <v>0.39460516270556967</v>
      </c>
      <c r="F298" s="445"/>
      <c r="G298" s="229"/>
      <c r="H298" s="229"/>
      <c r="I298" s="229"/>
      <c r="J298" s="863">
        <v>684.64</v>
      </c>
      <c r="K298" s="824">
        <v>515.196</v>
      </c>
      <c r="L298" s="662">
        <f t="shared" si="33"/>
        <v>1199.836</v>
      </c>
      <c r="N298" s="823">
        <v>292.4154399999999</v>
      </c>
      <c r="O298" s="823">
        <v>181.04604</v>
      </c>
      <c r="P298" s="664">
        <f t="shared" si="34"/>
        <v>473.4614799999999</v>
      </c>
    </row>
    <row r="299" spans="1:16" ht="18">
      <c r="A299" s="249">
        <v>11</v>
      </c>
      <c r="B299" s="864" t="s">
        <v>143</v>
      </c>
      <c r="C299" s="893">
        <v>306.834</v>
      </c>
      <c r="D299" s="895">
        <v>81.48885</v>
      </c>
      <c r="E299" s="898">
        <f t="shared" si="32"/>
        <v>0.2655795967852324</v>
      </c>
      <c r="F299" s="445"/>
      <c r="G299" s="229"/>
      <c r="H299" s="229"/>
      <c r="I299" s="229"/>
      <c r="J299" s="863">
        <v>168.564</v>
      </c>
      <c r="K299" s="824">
        <v>138.27</v>
      </c>
      <c r="L299" s="662">
        <f t="shared" si="33"/>
        <v>306.834</v>
      </c>
      <c r="N299" s="863">
        <v>52.4521</v>
      </c>
      <c r="O299" s="824">
        <v>29.03675</v>
      </c>
      <c r="P299" s="664">
        <f t="shared" si="34"/>
        <v>81.48885</v>
      </c>
    </row>
    <row r="300" spans="1:16" ht="18">
      <c r="A300" s="249">
        <v>12</v>
      </c>
      <c r="B300" s="864" t="s">
        <v>144</v>
      </c>
      <c r="C300" s="893">
        <v>421.45399999999995</v>
      </c>
      <c r="D300" s="895">
        <v>290.73815</v>
      </c>
      <c r="E300" s="898">
        <f t="shared" si="32"/>
        <v>0.6898455110166235</v>
      </c>
      <c r="F300" s="447"/>
      <c r="G300" s="229"/>
      <c r="H300" s="229"/>
      <c r="I300" s="229"/>
      <c r="J300" s="863">
        <v>273.152</v>
      </c>
      <c r="K300" s="824">
        <v>148.302</v>
      </c>
      <c r="L300" s="662">
        <f t="shared" si="33"/>
        <v>421.45399999999995</v>
      </c>
      <c r="N300" s="863">
        <v>175.4342</v>
      </c>
      <c r="O300" s="824">
        <v>115.30395</v>
      </c>
      <c r="P300" s="664">
        <f t="shared" si="34"/>
        <v>290.73815</v>
      </c>
    </row>
    <row r="301" spans="1:16" ht="18">
      <c r="A301" s="249">
        <v>13</v>
      </c>
      <c r="B301" s="864" t="s">
        <v>145</v>
      </c>
      <c r="C301" s="893">
        <v>938.311</v>
      </c>
      <c r="D301" s="895">
        <v>254.78429999999997</v>
      </c>
      <c r="E301" s="898">
        <f t="shared" si="32"/>
        <v>0.27153502410181696</v>
      </c>
      <c r="F301" s="445"/>
      <c r="G301" s="229"/>
      <c r="H301" s="229"/>
      <c r="I301" s="229"/>
      <c r="J301" s="863">
        <v>507.562</v>
      </c>
      <c r="K301" s="824">
        <v>430.749</v>
      </c>
      <c r="L301" s="662">
        <f t="shared" si="33"/>
        <v>938.311</v>
      </c>
      <c r="N301" s="863">
        <v>181.9749</v>
      </c>
      <c r="O301" s="824">
        <v>72.8094</v>
      </c>
      <c r="P301" s="664">
        <f t="shared" si="34"/>
        <v>254.78429999999997</v>
      </c>
    </row>
    <row r="302" spans="1:16" ht="18">
      <c r="A302" s="249">
        <v>14</v>
      </c>
      <c r="B302" s="864" t="s">
        <v>146</v>
      </c>
      <c r="C302" s="893">
        <v>1146.53</v>
      </c>
      <c r="D302" s="895">
        <v>355.31344</v>
      </c>
      <c r="E302" s="898">
        <f t="shared" si="32"/>
        <v>0.30990330824313367</v>
      </c>
      <c r="F302" s="445"/>
      <c r="G302" s="229"/>
      <c r="H302" s="229"/>
      <c r="I302" s="229"/>
      <c r="J302" s="863">
        <v>705.32</v>
      </c>
      <c r="K302" s="824">
        <v>441.21</v>
      </c>
      <c r="L302" s="662">
        <f t="shared" si="33"/>
        <v>1146.53</v>
      </c>
      <c r="N302" s="863">
        <v>226.87494</v>
      </c>
      <c r="O302" s="824">
        <v>128.4385</v>
      </c>
      <c r="P302" s="664">
        <f t="shared" si="34"/>
        <v>355.31344</v>
      </c>
    </row>
    <row r="303" spans="1:16" ht="18">
      <c r="A303" s="249">
        <v>15</v>
      </c>
      <c r="B303" s="864" t="s">
        <v>147</v>
      </c>
      <c r="C303" s="893">
        <v>588.082</v>
      </c>
      <c r="D303" s="895">
        <v>172.27435</v>
      </c>
      <c r="E303" s="898">
        <f t="shared" si="32"/>
        <v>0.29294273587696956</v>
      </c>
      <c r="F303" s="445"/>
      <c r="G303" s="229"/>
      <c r="H303" s="229"/>
      <c r="I303" s="229"/>
      <c r="J303" s="863">
        <v>353.122</v>
      </c>
      <c r="K303" s="824">
        <v>234.96</v>
      </c>
      <c r="L303" s="662">
        <f t="shared" si="33"/>
        <v>588.082</v>
      </c>
      <c r="N303" s="863">
        <v>130.5411</v>
      </c>
      <c r="O303" s="824">
        <v>41.73325</v>
      </c>
      <c r="P303" s="664">
        <f t="shared" si="34"/>
        <v>172.27435</v>
      </c>
    </row>
    <row r="304" spans="1:16" ht="18">
      <c r="A304" s="249">
        <v>16</v>
      </c>
      <c r="B304" s="864" t="s">
        <v>148</v>
      </c>
      <c r="C304" s="893">
        <v>446.04999999999995</v>
      </c>
      <c r="D304" s="895">
        <v>140.26535</v>
      </c>
      <c r="E304" s="898">
        <f t="shared" si="32"/>
        <v>0.3144610469678288</v>
      </c>
      <c r="F304" s="447"/>
      <c r="G304" s="229"/>
      <c r="H304" s="229"/>
      <c r="I304" s="229"/>
      <c r="J304" s="863">
        <v>252.01</v>
      </c>
      <c r="K304" s="824">
        <v>194.04</v>
      </c>
      <c r="L304" s="662">
        <f t="shared" si="33"/>
        <v>446.04999999999995</v>
      </c>
      <c r="N304" s="863">
        <v>51.3457</v>
      </c>
      <c r="O304" s="824">
        <v>88.91965</v>
      </c>
      <c r="P304" s="664">
        <f t="shared" si="34"/>
        <v>140.26535</v>
      </c>
    </row>
    <row r="305" spans="1:16" ht="18">
      <c r="A305" s="249">
        <v>17</v>
      </c>
      <c r="B305" s="864" t="s">
        <v>149</v>
      </c>
      <c r="C305" s="893">
        <v>332.123</v>
      </c>
      <c r="D305" s="895">
        <v>272.9834</v>
      </c>
      <c r="E305" s="898">
        <f t="shared" si="32"/>
        <v>0.8219346446948872</v>
      </c>
      <c r="F305" s="445"/>
      <c r="G305" s="229"/>
      <c r="H305" s="229"/>
      <c r="I305" s="229"/>
      <c r="J305" s="863">
        <v>216.128</v>
      </c>
      <c r="K305" s="824">
        <v>115.995</v>
      </c>
      <c r="L305" s="662">
        <f t="shared" si="33"/>
        <v>332.123</v>
      </c>
      <c r="N305" s="863">
        <v>148.1414</v>
      </c>
      <c r="O305" s="824">
        <v>124.842</v>
      </c>
      <c r="P305" s="664">
        <f t="shared" si="34"/>
        <v>272.9834</v>
      </c>
    </row>
    <row r="306" spans="1:16" ht="18">
      <c r="A306" s="249">
        <v>18</v>
      </c>
      <c r="B306" s="864" t="s">
        <v>150</v>
      </c>
      <c r="C306" s="893">
        <v>1238.149</v>
      </c>
      <c r="D306" s="895">
        <v>327.17769999999996</v>
      </c>
      <c r="E306" s="898">
        <f t="shared" si="32"/>
        <v>0.26424743710167353</v>
      </c>
      <c r="F306" s="445"/>
      <c r="G306" s="229"/>
      <c r="H306" s="229"/>
      <c r="I306" s="229"/>
      <c r="J306" s="863">
        <v>681.34</v>
      </c>
      <c r="K306" s="824">
        <v>556.809</v>
      </c>
      <c r="L306" s="662">
        <f t="shared" si="33"/>
        <v>1238.149</v>
      </c>
      <c r="N306" s="863">
        <v>228.6349</v>
      </c>
      <c r="O306" s="824">
        <v>98.5428</v>
      </c>
      <c r="P306" s="664">
        <f t="shared" si="34"/>
        <v>327.17769999999996</v>
      </c>
    </row>
    <row r="307" spans="1:16" ht="18">
      <c r="A307" s="249">
        <v>19</v>
      </c>
      <c r="B307" s="864" t="s">
        <v>151</v>
      </c>
      <c r="C307" s="893">
        <v>683.0229999999999</v>
      </c>
      <c r="D307" s="895">
        <v>97.87955</v>
      </c>
      <c r="E307" s="898">
        <f t="shared" si="32"/>
        <v>0.14330344658964633</v>
      </c>
      <c r="F307" s="445"/>
      <c r="G307" s="229"/>
      <c r="H307" s="229"/>
      <c r="I307" s="229"/>
      <c r="J307" s="863">
        <v>403.282</v>
      </c>
      <c r="K307" s="824">
        <v>279.741</v>
      </c>
      <c r="L307" s="662">
        <f t="shared" si="33"/>
        <v>683.0229999999999</v>
      </c>
      <c r="N307" s="863">
        <v>85.9176</v>
      </c>
      <c r="O307" s="824">
        <v>11.96195</v>
      </c>
      <c r="P307" s="664">
        <f t="shared" si="34"/>
        <v>97.87955</v>
      </c>
    </row>
    <row r="308" spans="1:16" ht="18.75" thickBot="1">
      <c r="A308" s="249">
        <v>20</v>
      </c>
      <c r="B308" s="864" t="s">
        <v>152</v>
      </c>
      <c r="C308" s="893">
        <v>1428.284</v>
      </c>
      <c r="D308" s="895">
        <v>347.94635</v>
      </c>
      <c r="E308" s="898">
        <f t="shared" si="32"/>
        <v>0.24361145962567665</v>
      </c>
      <c r="F308" s="447"/>
      <c r="G308" s="229"/>
      <c r="H308" s="229"/>
      <c r="I308" s="229"/>
      <c r="J308" s="863">
        <v>828.542</v>
      </c>
      <c r="K308" s="824">
        <v>599.742</v>
      </c>
      <c r="L308" s="662">
        <f t="shared" si="33"/>
        <v>1428.284</v>
      </c>
      <c r="N308" s="863">
        <v>189.0589</v>
      </c>
      <c r="O308" s="824">
        <v>158.88745</v>
      </c>
      <c r="P308" s="664">
        <f t="shared" si="34"/>
        <v>347.94635</v>
      </c>
    </row>
    <row r="309" spans="1:22" s="9" customFormat="1" ht="16.5" thickBot="1">
      <c r="A309" s="672"/>
      <c r="B309" s="899" t="s">
        <v>11</v>
      </c>
      <c r="C309" s="900">
        <f>SUM(C289:C308)</f>
        <v>16678.376</v>
      </c>
      <c r="D309" s="900">
        <f>SUM(D289:D308)</f>
        <v>4361.94575</v>
      </c>
      <c r="E309" s="671">
        <f t="shared" si="32"/>
        <v>0.26153300237385224</v>
      </c>
      <c r="F309" s="230"/>
      <c r="G309" s="901"/>
      <c r="H309" s="901"/>
      <c r="I309" s="901"/>
      <c r="J309" s="902">
        <f>SUM(J289:J308)</f>
        <v>9607.333999999999</v>
      </c>
      <c r="K309" s="706">
        <f>SUM(K289:K308)</f>
        <v>7071.0419999999995</v>
      </c>
      <c r="L309" s="706">
        <f t="shared" si="33"/>
        <v>16678.375999999997</v>
      </c>
      <c r="M309" s="704"/>
      <c r="N309" s="706">
        <f>SUM(N289:N308)</f>
        <v>2545.4853699999994</v>
      </c>
      <c r="O309" s="706">
        <f>SUM(O289:O308)</f>
        <v>1816.46038</v>
      </c>
      <c r="P309" s="664">
        <f>SUM(N309:O309)</f>
        <v>4361.945749999999</v>
      </c>
      <c r="Q309" s="704"/>
      <c r="R309" s="704"/>
      <c r="S309" s="704"/>
      <c r="T309" s="704"/>
      <c r="U309" s="704"/>
      <c r="V309" s="704"/>
    </row>
    <row r="310" spans="1:31" ht="15.75">
      <c r="A310" s="230"/>
      <c r="B310" s="228"/>
      <c r="C310" s="228"/>
      <c r="D310" s="230"/>
      <c r="E310" s="231"/>
      <c r="F310" s="228"/>
      <c r="G310" s="229"/>
      <c r="H310" s="229"/>
      <c r="I310" s="229"/>
      <c r="J310" s="229"/>
      <c r="K310" s="229"/>
      <c r="Q310" s="71"/>
      <c r="R310" s="289"/>
      <c r="S310" s="71"/>
      <c r="T310" s="71"/>
      <c r="U310" s="71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</row>
    <row r="311" spans="1:31" ht="15.75">
      <c r="A311" s="285" t="s">
        <v>376</v>
      </c>
      <c r="B311" s="285"/>
      <c r="C311" s="285"/>
      <c r="D311" s="285"/>
      <c r="E311" s="285"/>
      <c r="F311" s="285"/>
      <c r="G311" s="449"/>
      <c r="H311" s="449"/>
      <c r="I311" s="449"/>
      <c r="J311" s="449"/>
      <c r="K311" s="449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3"/>
      <c r="X311" s="83"/>
      <c r="Y311" s="83"/>
      <c r="Z311" s="83"/>
      <c r="AA311" s="4"/>
      <c r="AB311" s="4"/>
      <c r="AC311" s="4"/>
      <c r="AD311" s="4"/>
      <c r="AE311" s="4"/>
    </row>
    <row r="312" spans="1:156" ht="16.5" thickBot="1">
      <c r="A312" s="1164" t="s">
        <v>399</v>
      </c>
      <c r="B312" s="1164"/>
      <c r="C312" s="1164"/>
      <c r="D312" s="1164"/>
      <c r="E312" s="450" t="s">
        <v>224</v>
      </c>
      <c r="F312" s="228"/>
      <c r="G312" s="229"/>
      <c r="H312" s="229"/>
      <c r="I312" s="229"/>
      <c r="J312" s="229"/>
      <c r="K312" s="229"/>
      <c r="Q312" s="62"/>
      <c r="R312" s="62"/>
      <c r="S312" s="62"/>
      <c r="T312" s="62"/>
      <c r="U312" s="62"/>
      <c r="V312" s="62"/>
      <c r="W312" s="4"/>
      <c r="X312" s="4"/>
      <c r="Y312" s="4"/>
      <c r="Z312" s="4"/>
      <c r="AA312" s="4"/>
      <c r="AB312" s="4"/>
      <c r="AC312" s="4"/>
      <c r="AD312" s="4"/>
      <c r="AE312" s="4"/>
      <c r="EZ312" s="3" t="s">
        <v>135</v>
      </c>
    </row>
    <row r="313" spans="1:31" ht="63.75" thickBot="1">
      <c r="A313" s="675" t="s">
        <v>3</v>
      </c>
      <c r="B313" s="676" t="s">
        <v>10</v>
      </c>
      <c r="C313" s="670" t="s">
        <v>425</v>
      </c>
      <c r="D313" s="670" t="s">
        <v>377</v>
      </c>
      <c r="E313" s="677" t="s">
        <v>426</v>
      </c>
      <c r="F313" s="445"/>
      <c r="G313" s="229"/>
      <c r="H313" s="229"/>
      <c r="I313" s="229"/>
      <c r="J313" s="78" t="s">
        <v>175</v>
      </c>
      <c r="K313" s="78" t="s">
        <v>176</v>
      </c>
      <c r="L313" s="78" t="s">
        <v>184</v>
      </c>
      <c r="N313" s="78" t="s">
        <v>177</v>
      </c>
      <c r="O313" s="78" t="s">
        <v>178</v>
      </c>
      <c r="P313" s="78" t="s">
        <v>185</v>
      </c>
      <c r="Q313" s="62"/>
      <c r="R313" s="666" t="s">
        <v>179</v>
      </c>
      <c r="S313" s="666" t="s">
        <v>180</v>
      </c>
      <c r="T313" s="666" t="s">
        <v>181</v>
      </c>
      <c r="U313" s="62"/>
      <c r="V313" s="62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8">
      <c r="A314" s="673">
        <v>1</v>
      </c>
      <c r="B314" s="864" t="s">
        <v>155</v>
      </c>
      <c r="C314" s="892">
        <f aca="true" t="shared" si="35" ref="C314:C333">C289</f>
        <v>967.549</v>
      </c>
      <c r="D314" s="905">
        <v>190.8253899999999</v>
      </c>
      <c r="E314" s="674">
        <f>D314/C314</f>
        <v>0.19722555653512114</v>
      </c>
      <c r="F314" s="228"/>
      <c r="G314" s="229"/>
      <c r="H314" s="229"/>
      <c r="I314" s="229"/>
      <c r="J314" s="865">
        <v>369.9192</v>
      </c>
      <c r="K314" s="865">
        <v>308.7876</v>
      </c>
      <c r="L314" s="664">
        <f>SUM(J314:K314)</f>
        <v>678.7067999999999</v>
      </c>
      <c r="N314" s="866">
        <v>377.7537</v>
      </c>
      <c r="O314" s="865">
        <v>343.95545000000004</v>
      </c>
      <c r="P314" s="664">
        <f>SUM(N314:O314)</f>
        <v>721.70915</v>
      </c>
      <c r="Q314" s="62"/>
      <c r="R314" s="865">
        <v>108.15713999999997</v>
      </c>
      <c r="S314" s="867">
        <v>82.66824999999994</v>
      </c>
      <c r="T314" s="662">
        <f>SUM(R314:S314)</f>
        <v>190.8253899999999</v>
      </c>
      <c r="U314" s="62"/>
      <c r="V314" s="197"/>
      <c r="W314" s="198"/>
      <c r="X314" s="198"/>
      <c r="Y314" s="198"/>
      <c r="Z314" s="73"/>
      <c r="AA314" s="4"/>
      <c r="AB314" s="4"/>
      <c r="AC314" s="4"/>
      <c r="AD314" s="4"/>
      <c r="AE314" s="4"/>
    </row>
    <row r="315" spans="1:31" ht="18">
      <c r="A315" s="453">
        <v>2</v>
      </c>
      <c r="B315" s="864" t="s">
        <v>156</v>
      </c>
      <c r="C315" s="893">
        <f t="shared" si="35"/>
        <v>251.37199999999999</v>
      </c>
      <c r="D315" s="906">
        <v>68.47260000000004</v>
      </c>
      <c r="E315" s="339">
        <f aca="true" t="shared" si="36" ref="E315:E325">D315/C315</f>
        <v>0.27239549353149933</v>
      </c>
      <c r="F315" s="228"/>
      <c r="G315" s="229"/>
      <c r="H315" s="229"/>
      <c r="I315" s="229"/>
      <c r="J315" s="865">
        <v>94.21100000000001</v>
      </c>
      <c r="K315" s="865">
        <v>83.5</v>
      </c>
      <c r="L315" s="664">
        <f aca="true" t="shared" si="37" ref="L315:L334">SUM(J315:K315)</f>
        <v>177.711</v>
      </c>
      <c r="N315" s="866">
        <v>100.3237</v>
      </c>
      <c r="O315" s="865">
        <v>91.05499999999999</v>
      </c>
      <c r="P315" s="664">
        <f aca="true" t="shared" si="38" ref="P315:P334">SUM(N315:O315)</f>
        <v>191.37869999999998</v>
      </c>
      <c r="Q315" s="62"/>
      <c r="R315" s="865">
        <v>38.13290000000001</v>
      </c>
      <c r="S315" s="867">
        <v>30.339700000000036</v>
      </c>
      <c r="T315" s="662">
        <f aca="true" t="shared" si="39" ref="T315:T334">SUM(R315:S315)</f>
        <v>68.47260000000004</v>
      </c>
      <c r="U315" s="62"/>
      <c r="V315" s="197"/>
      <c r="W315" s="198"/>
      <c r="X315" s="198"/>
      <c r="Y315" s="198"/>
      <c r="Z315" s="73"/>
      <c r="AA315" s="4"/>
      <c r="AB315" s="4"/>
      <c r="AC315" s="4"/>
      <c r="AD315" s="4"/>
      <c r="AE315" s="4"/>
    </row>
    <row r="316" spans="1:31" s="6" customFormat="1" ht="18">
      <c r="A316" s="453">
        <v>3</v>
      </c>
      <c r="B316" s="864" t="s">
        <v>157</v>
      </c>
      <c r="C316" s="893">
        <f t="shared" si="35"/>
        <v>933.306</v>
      </c>
      <c r="D316" s="906">
        <v>98.26608999999974</v>
      </c>
      <c r="E316" s="339">
        <f t="shared" si="36"/>
        <v>0.10528817986812442</v>
      </c>
      <c r="F316" s="228"/>
      <c r="G316" s="229"/>
      <c r="H316" s="229"/>
      <c r="I316" s="229"/>
      <c r="J316" s="865">
        <v>366.0512</v>
      </c>
      <c r="K316" s="865">
        <v>331.21799999999996</v>
      </c>
      <c r="L316" s="664">
        <f t="shared" si="37"/>
        <v>697.2692</v>
      </c>
      <c r="M316" s="65"/>
      <c r="N316" s="866">
        <v>438.5932</v>
      </c>
      <c r="O316" s="865">
        <v>417.69320000000005</v>
      </c>
      <c r="P316" s="664">
        <f t="shared" si="38"/>
        <v>856.2864000000001</v>
      </c>
      <c r="Q316" s="66"/>
      <c r="R316" s="865">
        <v>62.98659999999984</v>
      </c>
      <c r="S316" s="867">
        <v>35.279489999999896</v>
      </c>
      <c r="T316" s="662">
        <f t="shared" si="39"/>
        <v>98.26608999999974</v>
      </c>
      <c r="U316" s="66"/>
      <c r="V316" s="199"/>
      <c r="W316" s="200"/>
      <c r="X316" s="200"/>
      <c r="Y316" s="200"/>
      <c r="Z316" s="85"/>
      <c r="AA316" s="70"/>
      <c r="AB316" s="70"/>
      <c r="AC316" s="70"/>
      <c r="AD316" s="70"/>
      <c r="AE316" s="70"/>
    </row>
    <row r="317" spans="1:31" ht="18">
      <c r="A317" s="453">
        <v>4</v>
      </c>
      <c r="B317" s="864" t="s">
        <v>158</v>
      </c>
      <c r="C317" s="893">
        <f t="shared" si="35"/>
        <v>1213.3000000000002</v>
      </c>
      <c r="D317" s="906">
        <v>117.55908000000017</v>
      </c>
      <c r="E317" s="339">
        <f t="shared" si="36"/>
        <v>0.09689201351685497</v>
      </c>
      <c r="F317" s="228"/>
      <c r="G317" s="229"/>
      <c r="H317" s="229"/>
      <c r="I317" s="229"/>
      <c r="J317" s="865">
        <v>390.23150000000004</v>
      </c>
      <c r="K317" s="865">
        <v>358.7867</v>
      </c>
      <c r="L317" s="664">
        <f t="shared" si="37"/>
        <v>749.0182</v>
      </c>
      <c r="N317" s="866">
        <v>428.13454999999993</v>
      </c>
      <c r="O317" s="865">
        <v>378.0102</v>
      </c>
      <c r="P317" s="664">
        <f t="shared" si="38"/>
        <v>806.1447499999999</v>
      </c>
      <c r="Q317" s="62"/>
      <c r="R317" s="865">
        <v>57.95958000000019</v>
      </c>
      <c r="S317" s="867">
        <v>59.59949999999998</v>
      </c>
      <c r="T317" s="662">
        <f t="shared" si="39"/>
        <v>117.55908000000017</v>
      </c>
      <c r="U317" s="62"/>
      <c r="V317" s="197"/>
      <c r="W317" s="198"/>
      <c r="X317" s="198"/>
      <c r="Y317" s="198"/>
      <c r="Z317" s="73"/>
      <c r="AA317" s="4"/>
      <c r="AB317" s="4"/>
      <c r="AC317" s="4"/>
      <c r="AD317" s="4"/>
      <c r="AE317" s="4"/>
    </row>
    <row r="318" spans="1:31" s="6" customFormat="1" ht="18">
      <c r="A318" s="453">
        <v>5</v>
      </c>
      <c r="B318" s="864" t="s">
        <v>159</v>
      </c>
      <c r="C318" s="893">
        <f t="shared" si="35"/>
        <v>875.05</v>
      </c>
      <c r="D318" s="906">
        <v>122.81799999999993</v>
      </c>
      <c r="E318" s="339">
        <f t="shared" si="36"/>
        <v>0.14035540826238493</v>
      </c>
      <c r="F318" s="228"/>
      <c r="G318" s="229"/>
      <c r="H318" s="229"/>
      <c r="I318" s="229"/>
      <c r="J318" s="865">
        <v>245.37599999999998</v>
      </c>
      <c r="K318" s="865">
        <v>182.87650000000002</v>
      </c>
      <c r="L318" s="664">
        <f t="shared" si="37"/>
        <v>428.2525</v>
      </c>
      <c r="M318" s="65"/>
      <c r="N318" s="866">
        <v>400.7036</v>
      </c>
      <c r="O318" s="865">
        <v>296.0592</v>
      </c>
      <c r="P318" s="664">
        <f t="shared" si="38"/>
        <v>696.7628</v>
      </c>
      <c r="Q318" s="66"/>
      <c r="R318" s="865">
        <v>84.6509999999999</v>
      </c>
      <c r="S318" s="867">
        <v>38.16700000000003</v>
      </c>
      <c r="T318" s="662">
        <f t="shared" si="39"/>
        <v>122.81799999999993</v>
      </c>
      <c r="U318" s="66"/>
      <c r="V318" s="199"/>
      <c r="W318" s="200"/>
      <c r="X318" s="200"/>
      <c r="Y318" s="200"/>
      <c r="Z318" s="85"/>
      <c r="AA318" s="70"/>
      <c r="AB318" s="70"/>
      <c r="AC318" s="70"/>
      <c r="AD318" s="70"/>
      <c r="AE318" s="70"/>
    </row>
    <row r="319" spans="1:31" ht="18">
      <c r="A319" s="453">
        <v>6</v>
      </c>
      <c r="B319" s="864" t="s">
        <v>160</v>
      </c>
      <c r="C319" s="893">
        <f t="shared" si="35"/>
        <v>948.6179999999999</v>
      </c>
      <c r="D319" s="906">
        <v>380.2930499999999</v>
      </c>
      <c r="E319" s="339">
        <f t="shared" si="36"/>
        <v>0.4008916655597932</v>
      </c>
      <c r="F319" s="228"/>
      <c r="G319" s="229"/>
      <c r="H319" s="229"/>
      <c r="I319" s="229"/>
      <c r="J319" s="865">
        <v>593.3302</v>
      </c>
      <c r="K319" s="865">
        <v>445.52299999999997</v>
      </c>
      <c r="L319" s="665">
        <f t="shared" si="37"/>
        <v>1038.8532</v>
      </c>
      <c r="N319" s="866">
        <v>443.44190000000003</v>
      </c>
      <c r="O319" s="865">
        <v>369.13115000000005</v>
      </c>
      <c r="P319" s="665">
        <f t="shared" si="38"/>
        <v>812.5730500000001</v>
      </c>
      <c r="Q319" s="62"/>
      <c r="R319" s="865">
        <v>180.80899999999997</v>
      </c>
      <c r="S319" s="867">
        <v>199.4840499999999</v>
      </c>
      <c r="T319" s="663">
        <f t="shared" si="39"/>
        <v>380.2930499999999</v>
      </c>
      <c r="U319" s="62"/>
      <c r="V319" s="197"/>
      <c r="W319" s="198"/>
      <c r="X319" s="198"/>
      <c r="Y319" s="198"/>
      <c r="Z319" s="73"/>
      <c r="AA319" s="4"/>
      <c r="AB319" s="4"/>
      <c r="AC319" s="4"/>
      <c r="AD319" s="4"/>
      <c r="AE319" s="4"/>
    </row>
    <row r="320" spans="1:31" ht="18">
      <c r="A320" s="453">
        <v>7</v>
      </c>
      <c r="B320" s="864" t="s">
        <v>161</v>
      </c>
      <c r="C320" s="893">
        <f t="shared" si="35"/>
        <v>874.3240000000001</v>
      </c>
      <c r="D320" s="906">
        <v>100.67293000000006</v>
      </c>
      <c r="E320" s="339">
        <f t="shared" si="36"/>
        <v>0.1151437339018488</v>
      </c>
      <c r="F320" s="228"/>
      <c r="G320" s="229"/>
      <c r="H320" s="229"/>
      <c r="I320" s="229"/>
      <c r="J320" s="865">
        <v>218.35</v>
      </c>
      <c r="K320" s="865">
        <v>135.26</v>
      </c>
      <c r="L320" s="664">
        <f t="shared" si="37"/>
        <v>353.61</v>
      </c>
      <c r="N320" s="866">
        <v>304.33282999999994</v>
      </c>
      <c r="O320" s="865">
        <v>214.68504000000001</v>
      </c>
      <c r="P320" s="664">
        <f t="shared" si="38"/>
        <v>519.0178699999999</v>
      </c>
      <c r="Q320" s="62"/>
      <c r="R320" s="865">
        <v>70.07517000000007</v>
      </c>
      <c r="S320" s="867">
        <v>30.597759999999994</v>
      </c>
      <c r="T320" s="662">
        <f t="shared" si="39"/>
        <v>100.67293000000006</v>
      </c>
      <c r="U320" s="62"/>
      <c r="V320" s="197"/>
      <c r="W320" s="198"/>
      <c r="X320" s="198"/>
      <c r="Y320" s="198"/>
      <c r="Z320" s="73"/>
      <c r="AA320" s="4"/>
      <c r="AB320" s="4"/>
      <c r="AC320" s="4"/>
      <c r="AD320" s="4"/>
      <c r="AE320" s="4"/>
    </row>
    <row r="321" spans="1:31" ht="18">
      <c r="A321" s="453">
        <v>8</v>
      </c>
      <c r="B321" s="864" t="s">
        <v>162</v>
      </c>
      <c r="C321" s="893">
        <f t="shared" si="35"/>
        <v>555.775</v>
      </c>
      <c r="D321" s="906">
        <v>125.74877000000004</v>
      </c>
      <c r="E321" s="339">
        <f t="shared" si="36"/>
        <v>0.22625841392649912</v>
      </c>
      <c r="F321" s="228"/>
      <c r="G321" s="229"/>
      <c r="H321" s="229"/>
      <c r="I321" s="229"/>
      <c r="J321" s="865">
        <v>200.618</v>
      </c>
      <c r="K321" s="865">
        <v>138.68</v>
      </c>
      <c r="L321" s="665">
        <f t="shared" si="37"/>
        <v>339.298</v>
      </c>
      <c r="N321" s="866">
        <v>258.30359999999996</v>
      </c>
      <c r="O321" s="865">
        <v>179.8707</v>
      </c>
      <c r="P321" s="665">
        <f t="shared" si="38"/>
        <v>438.17429999999996</v>
      </c>
      <c r="Q321" s="62"/>
      <c r="R321" s="865">
        <v>81.06792000000002</v>
      </c>
      <c r="S321" s="867">
        <v>44.68085000000002</v>
      </c>
      <c r="T321" s="663">
        <f t="shared" si="39"/>
        <v>125.74877000000004</v>
      </c>
      <c r="U321" s="62"/>
      <c r="V321" s="197"/>
      <c r="W321" s="198"/>
      <c r="X321" s="198"/>
      <c r="Y321" s="198"/>
      <c r="Z321" s="73"/>
      <c r="AA321" s="4"/>
      <c r="AB321" s="4"/>
      <c r="AC321" s="4"/>
      <c r="AD321" s="4"/>
      <c r="AE321" s="4"/>
    </row>
    <row r="322" spans="1:31" ht="18">
      <c r="A322" s="453">
        <v>9</v>
      </c>
      <c r="B322" s="864" t="s">
        <v>163</v>
      </c>
      <c r="C322" s="893">
        <f t="shared" si="35"/>
        <v>1330.406</v>
      </c>
      <c r="D322" s="906">
        <v>-564.4722</v>
      </c>
      <c r="E322" s="339">
        <f t="shared" si="36"/>
        <v>-0.42428566918669947</v>
      </c>
      <c r="F322" s="228"/>
      <c r="G322" s="229"/>
      <c r="H322" s="229"/>
      <c r="I322" s="229"/>
      <c r="J322" s="865">
        <v>353.53</v>
      </c>
      <c r="K322" s="865">
        <v>185.82999999999998</v>
      </c>
      <c r="L322" s="664">
        <f t="shared" si="37"/>
        <v>539.3599999999999</v>
      </c>
      <c r="N322" s="866">
        <v>531.8689999999999</v>
      </c>
      <c r="O322" s="865">
        <v>335.612</v>
      </c>
      <c r="P322" s="664">
        <f t="shared" si="38"/>
        <v>867.481</v>
      </c>
      <c r="Q322" s="62"/>
      <c r="R322" s="865">
        <v>-352.9841</v>
      </c>
      <c r="S322" s="867">
        <v>-211.48810000000003</v>
      </c>
      <c r="T322" s="662">
        <f t="shared" si="39"/>
        <v>-564.4722</v>
      </c>
      <c r="U322" s="62"/>
      <c r="V322" s="197"/>
      <c r="W322" s="198"/>
      <c r="X322" s="198"/>
      <c r="Y322" s="198"/>
      <c r="Z322" s="73"/>
      <c r="AA322" s="4"/>
      <c r="AB322" s="4"/>
      <c r="AC322" s="4"/>
      <c r="AD322" s="4"/>
      <c r="AE322" s="4"/>
    </row>
    <row r="323" spans="1:31" ht="18">
      <c r="A323" s="453">
        <v>10</v>
      </c>
      <c r="B323" s="864" t="s">
        <v>164</v>
      </c>
      <c r="C323" s="893">
        <f t="shared" si="35"/>
        <v>1199.836</v>
      </c>
      <c r="D323" s="906">
        <v>98.88658999999996</v>
      </c>
      <c r="E323" s="339">
        <f t="shared" si="36"/>
        <v>0.08241675528988958</v>
      </c>
      <c r="F323" s="228"/>
      <c r="G323" s="229"/>
      <c r="H323" s="229"/>
      <c r="I323" s="229"/>
      <c r="J323" s="865">
        <v>288.8</v>
      </c>
      <c r="K323" s="865">
        <v>199.07999999999998</v>
      </c>
      <c r="L323" s="664">
        <f t="shared" si="37"/>
        <v>487.88</v>
      </c>
      <c r="N323" s="866">
        <v>493.85810000000004</v>
      </c>
      <c r="O323" s="865">
        <v>368.59678999999994</v>
      </c>
      <c r="P323" s="664">
        <f t="shared" si="38"/>
        <v>862.45489</v>
      </c>
      <c r="Q323" s="62"/>
      <c r="R323" s="865">
        <v>87.35733999999991</v>
      </c>
      <c r="S323" s="867">
        <v>11.529250000000047</v>
      </c>
      <c r="T323" s="662">
        <f t="shared" si="39"/>
        <v>98.88658999999996</v>
      </c>
      <c r="U323" s="62"/>
      <c r="V323" s="197"/>
      <c r="W323" s="198"/>
      <c r="X323" s="198"/>
      <c r="Y323" s="198"/>
      <c r="Z323" s="73"/>
      <c r="AA323" s="4"/>
      <c r="AB323" s="4"/>
      <c r="AC323" s="4"/>
      <c r="AD323" s="4"/>
      <c r="AE323" s="4"/>
    </row>
    <row r="324" spans="1:31" s="6" customFormat="1" ht="18">
      <c r="A324" s="453">
        <v>11</v>
      </c>
      <c r="B324" s="864" t="s">
        <v>143</v>
      </c>
      <c r="C324" s="893">
        <f t="shared" si="35"/>
        <v>306.834</v>
      </c>
      <c r="D324" s="906">
        <v>57.98055000000001</v>
      </c>
      <c r="E324" s="339">
        <f t="shared" si="36"/>
        <v>0.18896390230548116</v>
      </c>
      <c r="F324" s="228"/>
      <c r="G324" s="229"/>
      <c r="H324" s="229"/>
      <c r="I324" s="229"/>
      <c r="J324" s="863">
        <v>74.4315</v>
      </c>
      <c r="K324" s="824">
        <v>46.3849</v>
      </c>
      <c r="L324" s="664">
        <f t="shared" si="37"/>
        <v>120.8164</v>
      </c>
      <c r="M324" s="65"/>
      <c r="N324" s="863">
        <v>83.6947</v>
      </c>
      <c r="O324" s="824">
        <v>60.629999999999995</v>
      </c>
      <c r="P324" s="664">
        <f t="shared" si="38"/>
        <v>144.3247</v>
      </c>
      <c r="Q324" s="66"/>
      <c r="R324" s="714">
        <v>43.188900000000004</v>
      </c>
      <c r="S324" s="711">
        <v>14.791650000000004</v>
      </c>
      <c r="T324" s="662">
        <f t="shared" si="39"/>
        <v>57.98055000000001</v>
      </c>
      <c r="U324" s="66"/>
      <c r="V324" s="199"/>
      <c r="W324" s="200"/>
      <c r="X324" s="200"/>
      <c r="Y324" s="200"/>
      <c r="Z324" s="85"/>
      <c r="AA324" s="70"/>
      <c r="AB324" s="70"/>
      <c r="AC324" s="70"/>
      <c r="AD324" s="70"/>
      <c r="AE324" s="70"/>
    </row>
    <row r="325" spans="1:31" ht="18">
      <c r="A325" s="453">
        <v>12</v>
      </c>
      <c r="B325" s="864" t="s">
        <v>144</v>
      </c>
      <c r="C325" s="893">
        <f t="shared" si="35"/>
        <v>421.45399999999995</v>
      </c>
      <c r="D325" s="906">
        <v>275.18805</v>
      </c>
      <c r="E325" s="339">
        <f t="shared" si="36"/>
        <v>0.6529491949299331</v>
      </c>
      <c r="F325" s="228"/>
      <c r="G325" s="229"/>
      <c r="H325" s="229"/>
      <c r="I325" s="229"/>
      <c r="J325" s="863">
        <v>90.69</v>
      </c>
      <c r="K325" s="824">
        <v>51.02</v>
      </c>
      <c r="L325" s="664">
        <f t="shared" si="37"/>
        <v>141.71</v>
      </c>
      <c r="N325" s="863">
        <v>101.4314</v>
      </c>
      <c r="O325" s="824">
        <v>55.8287</v>
      </c>
      <c r="P325" s="664">
        <f t="shared" si="38"/>
        <v>157.2601</v>
      </c>
      <c r="Q325" s="62"/>
      <c r="R325" s="714">
        <v>164.69279999999998</v>
      </c>
      <c r="S325" s="711">
        <v>110.49525</v>
      </c>
      <c r="T325" s="662">
        <f t="shared" si="39"/>
        <v>275.18805</v>
      </c>
      <c r="U325" s="62"/>
      <c r="V325" s="197"/>
      <c r="W325" s="198"/>
      <c r="X325" s="198"/>
      <c r="Y325" s="198"/>
      <c r="Z325" s="73"/>
      <c r="AA325" s="4"/>
      <c r="AB325" s="4"/>
      <c r="AC325" s="4"/>
      <c r="AD325" s="4"/>
      <c r="AE325" s="4"/>
    </row>
    <row r="326" spans="1:31" ht="18">
      <c r="A326" s="453">
        <v>13</v>
      </c>
      <c r="B326" s="864" t="s">
        <v>145</v>
      </c>
      <c r="C326" s="893">
        <f t="shared" si="35"/>
        <v>938.311</v>
      </c>
      <c r="D326" s="906">
        <v>401.80830000000003</v>
      </c>
      <c r="E326" s="339">
        <f>D326/C326</f>
        <v>0.42822507676026395</v>
      </c>
      <c r="F326" s="228"/>
      <c r="G326" s="229"/>
      <c r="H326" s="229"/>
      <c r="I326" s="229"/>
      <c r="J326" s="863">
        <v>365.15</v>
      </c>
      <c r="K326" s="824">
        <v>274.43</v>
      </c>
      <c r="L326" s="664">
        <f t="shared" si="37"/>
        <v>639.5799999999999</v>
      </c>
      <c r="N326" s="863">
        <v>275.746</v>
      </c>
      <c r="O326" s="824">
        <v>216.81</v>
      </c>
      <c r="P326" s="664">
        <f t="shared" si="38"/>
        <v>492.556</v>
      </c>
      <c r="Q326" s="62"/>
      <c r="R326" s="714">
        <v>271.37890000000004</v>
      </c>
      <c r="S326" s="711">
        <v>130.4294</v>
      </c>
      <c r="T326" s="662">
        <f t="shared" si="39"/>
        <v>401.80830000000003</v>
      </c>
      <c r="U326" s="62"/>
      <c r="V326" s="197"/>
      <c r="W326" s="198"/>
      <c r="X326" s="198"/>
      <c r="Y326" s="198"/>
      <c r="Z326" s="73"/>
      <c r="AA326" s="4"/>
      <c r="AB326" s="4"/>
      <c r="AC326" s="4"/>
      <c r="AD326" s="4"/>
      <c r="AE326" s="4"/>
    </row>
    <row r="327" spans="1:31" ht="18">
      <c r="A327" s="453">
        <v>14</v>
      </c>
      <c r="B327" s="864" t="s">
        <v>146</v>
      </c>
      <c r="C327" s="893">
        <f t="shared" si="35"/>
        <v>1146.53</v>
      </c>
      <c r="D327" s="906">
        <v>281.77392000000003</v>
      </c>
      <c r="E327" s="339">
        <f aca="true" t="shared" si="40" ref="E327:E333">D327/C327</f>
        <v>0.24576236121165607</v>
      </c>
      <c r="F327" s="228"/>
      <c r="G327" s="229"/>
      <c r="H327" s="229"/>
      <c r="I327" s="229"/>
      <c r="J327" s="863">
        <v>219.47895000000003</v>
      </c>
      <c r="K327" s="824">
        <v>175.07158</v>
      </c>
      <c r="L327" s="664">
        <f t="shared" si="37"/>
        <v>394.55053000000004</v>
      </c>
      <c r="N327" s="863">
        <v>286.28486000000004</v>
      </c>
      <c r="O327" s="824">
        <v>181.80518999999998</v>
      </c>
      <c r="P327" s="664">
        <f t="shared" si="38"/>
        <v>468.09005</v>
      </c>
      <c r="Q327" s="62"/>
      <c r="R327" s="714">
        <v>160.06903</v>
      </c>
      <c r="S327" s="711">
        <v>121.70489000000003</v>
      </c>
      <c r="T327" s="662">
        <f t="shared" si="39"/>
        <v>281.77392000000003</v>
      </c>
      <c r="U327" s="62"/>
      <c r="V327" s="197"/>
      <c r="W327" s="198"/>
      <c r="X327" s="198"/>
      <c r="Y327" s="198"/>
      <c r="Z327" s="73"/>
      <c r="AA327" s="4"/>
      <c r="AB327" s="4"/>
      <c r="AC327" s="4"/>
      <c r="AD327" s="4"/>
      <c r="AE327" s="4"/>
    </row>
    <row r="328" spans="1:31" ht="18">
      <c r="A328" s="453">
        <v>15</v>
      </c>
      <c r="B328" s="864" t="s">
        <v>147</v>
      </c>
      <c r="C328" s="893">
        <f t="shared" si="35"/>
        <v>588.082</v>
      </c>
      <c r="D328" s="906">
        <v>150.61335</v>
      </c>
      <c r="E328" s="339">
        <f t="shared" si="40"/>
        <v>0.2561094371193133</v>
      </c>
      <c r="F328" s="228"/>
      <c r="G328" s="229"/>
      <c r="H328" s="229"/>
      <c r="I328" s="229"/>
      <c r="J328" s="863">
        <v>116.79</v>
      </c>
      <c r="K328" s="824">
        <v>75.35</v>
      </c>
      <c r="L328" s="664">
        <f t="shared" si="37"/>
        <v>192.14</v>
      </c>
      <c r="N328" s="863">
        <v>127.82399999999998</v>
      </c>
      <c r="O328" s="824">
        <v>85.977</v>
      </c>
      <c r="P328" s="664">
        <f t="shared" si="38"/>
        <v>213.801</v>
      </c>
      <c r="Q328" s="62"/>
      <c r="R328" s="714">
        <v>119.50710000000001</v>
      </c>
      <c r="S328" s="711">
        <v>31.10624999999999</v>
      </c>
      <c r="T328" s="662">
        <f t="shared" si="39"/>
        <v>150.61335</v>
      </c>
      <c r="U328" s="62"/>
      <c r="V328" s="197"/>
      <c r="W328" s="198"/>
      <c r="X328" s="198"/>
      <c r="Y328" s="198"/>
      <c r="Z328" s="73"/>
      <c r="AA328" s="4"/>
      <c r="AB328" s="4"/>
      <c r="AC328" s="4"/>
      <c r="AD328" s="4"/>
      <c r="AE328" s="4"/>
    </row>
    <row r="329" spans="1:31" s="6" customFormat="1" ht="18">
      <c r="A329" s="453">
        <v>16</v>
      </c>
      <c r="B329" s="864" t="s">
        <v>148</v>
      </c>
      <c r="C329" s="893">
        <f t="shared" si="35"/>
        <v>446.04999999999995</v>
      </c>
      <c r="D329" s="906">
        <v>198.54656</v>
      </c>
      <c r="E329" s="339">
        <f t="shared" si="40"/>
        <v>0.44512175765048767</v>
      </c>
      <c r="F329" s="228"/>
      <c r="G329" s="229"/>
      <c r="H329" s="229"/>
      <c r="I329" s="229"/>
      <c r="J329" s="863">
        <v>196.17000000000002</v>
      </c>
      <c r="K329" s="824">
        <v>141.39</v>
      </c>
      <c r="L329" s="664">
        <f t="shared" si="37"/>
        <v>337.56</v>
      </c>
      <c r="M329" s="65"/>
      <c r="N329" s="863">
        <v>176.81205</v>
      </c>
      <c r="O329" s="824">
        <v>102.46674</v>
      </c>
      <c r="P329" s="664">
        <f t="shared" si="38"/>
        <v>279.27879</v>
      </c>
      <c r="Q329" s="66"/>
      <c r="R329" s="714">
        <v>70.70365000000001</v>
      </c>
      <c r="S329" s="711">
        <v>127.84290999999997</v>
      </c>
      <c r="T329" s="662">
        <f t="shared" si="39"/>
        <v>198.54656</v>
      </c>
      <c r="U329" s="66"/>
      <c r="V329" s="199"/>
      <c r="W329" s="200"/>
      <c r="X329" s="200"/>
      <c r="Y329" s="200"/>
      <c r="Z329" s="85"/>
      <c r="AA329" s="70"/>
      <c r="AB329" s="70"/>
      <c r="AC329" s="70"/>
      <c r="AD329" s="70"/>
      <c r="AE329" s="70"/>
    </row>
    <row r="330" spans="1:31" ht="18">
      <c r="A330" s="453">
        <v>17</v>
      </c>
      <c r="B330" s="864" t="s">
        <v>149</v>
      </c>
      <c r="C330" s="893">
        <f t="shared" si="35"/>
        <v>332.123</v>
      </c>
      <c r="D330" s="906">
        <v>274.3184</v>
      </c>
      <c r="E330" s="339">
        <f t="shared" si="40"/>
        <v>0.8259542398448768</v>
      </c>
      <c r="F330" s="228"/>
      <c r="G330" s="229"/>
      <c r="H330" s="229"/>
      <c r="I330" s="229"/>
      <c r="J330" s="863">
        <v>74.64</v>
      </c>
      <c r="K330" s="824">
        <v>41.73</v>
      </c>
      <c r="L330" s="664">
        <f t="shared" si="37"/>
        <v>116.37</v>
      </c>
      <c r="N330" s="863">
        <v>76.71300000000001</v>
      </c>
      <c r="O330" s="824">
        <v>38.322</v>
      </c>
      <c r="P330" s="664">
        <f t="shared" si="38"/>
        <v>115.03500000000001</v>
      </c>
      <c r="Q330" s="62"/>
      <c r="R330" s="714">
        <v>146.0684</v>
      </c>
      <c r="S330" s="711">
        <v>128.25</v>
      </c>
      <c r="T330" s="662">
        <f t="shared" si="39"/>
        <v>274.3184</v>
      </c>
      <c r="U330" s="62"/>
      <c r="V330" s="197"/>
      <c r="W330" s="198"/>
      <c r="X330" s="198"/>
      <c r="Y330" s="198"/>
      <c r="Z330" s="73"/>
      <c r="AA330" s="4"/>
      <c r="AB330" s="4"/>
      <c r="AC330" s="4"/>
      <c r="AD330" s="4"/>
      <c r="AE330" s="4"/>
    </row>
    <row r="331" spans="1:31" ht="18">
      <c r="A331" s="453">
        <v>18</v>
      </c>
      <c r="B331" s="864" t="s">
        <v>150</v>
      </c>
      <c r="C331" s="893">
        <f t="shared" si="35"/>
        <v>1238.149</v>
      </c>
      <c r="D331" s="906">
        <v>130.01669999999996</v>
      </c>
      <c r="E331" s="339">
        <f t="shared" si="40"/>
        <v>0.10500892865075202</v>
      </c>
      <c r="F331" s="228"/>
      <c r="G331" s="229"/>
      <c r="H331" s="229"/>
      <c r="I331" s="229"/>
      <c r="J331" s="863">
        <v>219.62</v>
      </c>
      <c r="K331" s="824">
        <v>184.48</v>
      </c>
      <c r="L331" s="664">
        <f t="shared" si="37"/>
        <v>404.1</v>
      </c>
      <c r="N331" s="863">
        <v>323.435</v>
      </c>
      <c r="O331" s="824">
        <v>277.826</v>
      </c>
      <c r="P331" s="664">
        <f t="shared" si="38"/>
        <v>601.261</v>
      </c>
      <c r="Q331" s="62"/>
      <c r="R331" s="714">
        <v>124.81990000000002</v>
      </c>
      <c r="S331" s="711">
        <v>5.196799999999939</v>
      </c>
      <c r="T331" s="662">
        <f t="shared" si="39"/>
        <v>130.01669999999996</v>
      </c>
      <c r="U331" s="62"/>
      <c r="V331" s="197"/>
      <c r="W331" s="198"/>
      <c r="X331" s="198"/>
      <c r="Y331" s="198"/>
      <c r="Z331" s="73"/>
      <c r="AA331" s="4"/>
      <c r="AB331" s="4"/>
      <c r="AC331" s="4"/>
      <c r="AD331" s="4"/>
      <c r="AE331" s="4"/>
    </row>
    <row r="332" spans="1:31" ht="18">
      <c r="A332" s="453">
        <v>19</v>
      </c>
      <c r="B332" s="864" t="s">
        <v>151</v>
      </c>
      <c r="C332" s="893">
        <f t="shared" si="35"/>
        <v>683.0229999999999</v>
      </c>
      <c r="D332" s="906">
        <v>30.338599999999985</v>
      </c>
      <c r="E332" s="339">
        <f t="shared" si="40"/>
        <v>0.04441812354781609</v>
      </c>
      <c r="F332" s="228"/>
      <c r="G332" s="229"/>
      <c r="H332" s="229"/>
      <c r="I332" s="229"/>
      <c r="J332" s="863">
        <v>120.3</v>
      </c>
      <c r="K332" s="824">
        <v>86.91</v>
      </c>
      <c r="L332" s="664">
        <f t="shared" si="37"/>
        <v>207.20999999999998</v>
      </c>
      <c r="N332" s="863">
        <v>131.8219</v>
      </c>
      <c r="O332" s="824">
        <v>142.92905000000002</v>
      </c>
      <c r="P332" s="664">
        <f t="shared" si="38"/>
        <v>274.75095</v>
      </c>
      <c r="Q332" s="62"/>
      <c r="R332" s="714">
        <v>74.3957</v>
      </c>
      <c r="S332" s="711">
        <v>-44.05710000000002</v>
      </c>
      <c r="T332" s="662">
        <f t="shared" si="39"/>
        <v>30.338599999999985</v>
      </c>
      <c r="U332" s="62"/>
      <c r="V332" s="197"/>
      <c r="W332" s="198"/>
      <c r="X332" s="198"/>
      <c r="Y332" s="198"/>
      <c r="Z332" s="73"/>
      <c r="AA332" s="4"/>
      <c r="AB332" s="4"/>
      <c r="AC332" s="4"/>
      <c r="AD332" s="4"/>
      <c r="AE332" s="4"/>
    </row>
    <row r="333" spans="1:31" ht="18.75" thickBot="1">
      <c r="A333" s="453">
        <v>20</v>
      </c>
      <c r="B333" s="864" t="s">
        <v>152</v>
      </c>
      <c r="C333" s="893">
        <f t="shared" si="35"/>
        <v>1428.284</v>
      </c>
      <c r="D333" s="906">
        <v>121.63165000000004</v>
      </c>
      <c r="E333" s="339">
        <f t="shared" si="40"/>
        <v>0.08515928904895667</v>
      </c>
      <c r="F333" s="228"/>
      <c r="G333" s="229"/>
      <c r="H333" s="229"/>
      <c r="I333" s="229"/>
      <c r="J333" s="863">
        <v>268.61</v>
      </c>
      <c r="K333" s="824">
        <v>205.57</v>
      </c>
      <c r="L333" s="664">
        <f t="shared" si="37"/>
        <v>474.18</v>
      </c>
      <c r="N333" s="863">
        <v>395.3391</v>
      </c>
      <c r="O333" s="824">
        <v>305.1556</v>
      </c>
      <c r="P333" s="664">
        <f t="shared" si="38"/>
        <v>700.4947</v>
      </c>
      <c r="Q333" s="62"/>
      <c r="R333" s="714">
        <v>62.329800000000034</v>
      </c>
      <c r="S333" s="711">
        <v>59.30185</v>
      </c>
      <c r="T333" s="662">
        <f t="shared" si="39"/>
        <v>121.63165000000004</v>
      </c>
      <c r="U333" s="62"/>
      <c r="V333" s="197"/>
      <c r="W333" s="198"/>
      <c r="X333" s="198"/>
      <c r="Y333" s="198"/>
      <c r="Z333" s="73"/>
      <c r="AA333" s="4"/>
      <c r="AB333" s="4"/>
      <c r="AC333" s="4"/>
      <c r="AD333" s="4"/>
      <c r="AE333" s="4"/>
    </row>
    <row r="334" spans="1:31" ht="16.5" thickBot="1">
      <c r="A334" s="678"/>
      <c r="B334" s="679" t="s">
        <v>11</v>
      </c>
      <c r="C334" s="900">
        <f>SUM(C314:C333)</f>
        <v>16678.376</v>
      </c>
      <c r="D334" s="777">
        <f>SUM(D314:D333)</f>
        <v>2661.2863800000005</v>
      </c>
      <c r="E334" s="680">
        <f>D334/C334</f>
        <v>0.15956507875826761</v>
      </c>
      <c r="F334" s="454"/>
      <c r="G334" s="229"/>
      <c r="H334" s="229"/>
      <c r="I334" s="229"/>
      <c r="J334" s="706">
        <f>SUM(J314:J333)</f>
        <v>4866.29755</v>
      </c>
      <c r="K334" s="706">
        <f>SUM(K314:K333)</f>
        <v>3651.8782799999994</v>
      </c>
      <c r="L334" s="664">
        <f t="shared" si="37"/>
        <v>8518.17583</v>
      </c>
      <c r="N334" s="706">
        <f>SUM(N314:N333)</f>
        <v>5756.416189999999</v>
      </c>
      <c r="O334" s="706">
        <f>SUM(O314:O333)</f>
        <v>4462.41901</v>
      </c>
      <c r="P334" s="664">
        <f t="shared" si="38"/>
        <v>10218.835199999998</v>
      </c>
      <c r="Q334" s="62"/>
      <c r="R334" s="706">
        <f>SUM(R314:R333)</f>
        <v>1655.3667299999997</v>
      </c>
      <c r="S334" s="706">
        <f>SUM(S314:S333)</f>
        <v>1005.9196499999998</v>
      </c>
      <c r="T334" s="664">
        <f t="shared" si="39"/>
        <v>2661.2863799999996</v>
      </c>
      <c r="U334" s="62"/>
      <c r="V334" s="62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>
      <c r="A335" s="230"/>
      <c r="B335" s="228"/>
      <c r="C335" s="228"/>
      <c r="D335" s="230"/>
      <c r="E335" s="231"/>
      <c r="F335" s="228"/>
      <c r="G335" s="229"/>
      <c r="H335" s="229"/>
      <c r="I335" s="229"/>
      <c r="J335" s="229"/>
      <c r="K335" s="229"/>
      <c r="Q335" s="62"/>
      <c r="R335" s="62"/>
      <c r="S335" s="62"/>
      <c r="T335" s="62"/>
      <c r="U335" s="62"/>
      <c r="V335" s="62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>
      <c r="A336" s="285" t="s">
        <v>120</v>
      </c>
      <c r="B336" s="285"/>
      <c r="C336" s="285"/>
      <c r="D336" s="285"/>
      <c r="E336" s="285"/>
      <c r="F336" s="228"/>
      <c r="G336" s="229"/>
      <c r="H336" s="229"/>
      <c r="I336" s="229"/>
      <c r="J336" s="229"/>
      <c r="K336" s="229"/>
      <c r="Q336" s="62"/>
      <c r="R336" s="62"/>
      <c r="S336" s="62"/>
      <c r="T336" s="62"/>
      <c r="U336" s="62"/>
      <c r="V336" s="62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6.5" thickBot="1">
      <c r="A337" s="227"/>
      <c r="B337" s="228"/>
      <c r="C337" s="228"/>
      <c r="D337" s="230"/>
      <c r="E337" s="231"/>
      <c r="F337" s="459" t="s">
        <v>12</v>
      </c>
      <c r="G337" s="229"/>
      <c r="H337" s="229"/>
      <c r="I337" s="229"/>
      <c r="J337" s="229"/>
      <c r="K337" s="229"/>
      <c r="Q337" s="62"/>
      <c r="R337" s="62"/>
      <c r="S337" s="62"/>
      <c r="T337" s="62"/>
      <c r="U337" s="62"/>
      <c r="V337" s="62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48" customHeight="1">
      <c r="A338" s="451" t="s">
        <v>13</v>
      </c>
      <c r="B338" s="452" t="s">
        <v>363</v>
      </c>
      <c r="C338" s="452" t="s">
        <v>378</v>
      </c>
      <c r="D338" s="452" t="s">
        <v>14</v>
      </c>
      <c r="E338" s="460" t="s">
        <v>15</v>
      </c>
      <c r="F338" s="657" t="s">
        <v>16</v>
      </c>
      <c r="G338" s="229"/>
      <c r="H338" s="229"/>
      <c r="I338" s="229"/>
      <c r="Q338" s="62"/>
      <c r="R338" s="62"/>
      <c r="S338" s="62"/>
      <c r="T338" s="62"/>
      <c r="U338" s="62"/>
      <c r="V338" s="62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6.5" thickBot="1">
      <c r="A339" s="461">
        <f>C334</f>
        <v>16678.376</v>
      </c>
      <c r="B339" s="762">
        <f>D309</f>
        <v>4361.94575</v>
      </c>
      <c r="C339" s="763">
        <f>E366</f>
        <v>8518.17583</v>
      </c>
      <c r="D339" s="462">
        <f>B339+C339</f>
        <v>12880.121579999999</v>
      </c>
      <c r="E339" s="463">
        <f>D339/A339</f>
        <v>0.7722647324895421</v>
      </c>
      <c r="F339" s="351">
        <f>A339*85/100</f>
        <v>14176.6196</v>
      </c>
      <c r="G339" s="229"/>
      <c r="H339" s="229"/>
      <c r="I339" s="229"/>
      <c r="Q339" s="62"/>
      <c r="R339" s="289"/>
      <c r="S339" s="62"/>
      <c r="T339" s="62"/>
      <c r="U339" s="62"/>
      <c r="V339" s="62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>
      <c r="A340" s="1134" t="s">
        <v>473</v>
      </c>
      <c r="B340" s="1134"/>
      <c r="C340" s="1134"/>
      <c r="D340" s="441"/>
      <c r="E340" s="441"/>
      <c r="F340" s="228"/>
      <c r="G340" s="229"/>
      <c r="H340" s="229"/>
      <c r="I340" s="229"/>
      <c r="Q340" s="62"/>
      <c r="R340" s="62"/>
      <c r="S340" s="62"/>
      <c r="T340" s="62"/>
      <c r="U340" s="62"/>
      <c r="V340" s="62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>
      <c r="A341" s="230"/>
      <c r="B341" s="228"/>
      <c r="C341" s="228"/>
      <c r="D341" s="230"/>
      <c r="E341" s="231"/>
      <c r="F341" s="228"/>
      <c r="G341" s="229"/>
      <c r="H341" s="229"/>
      <c r="I341" s="229"/>
      <c r="Q341" s="62"/>
      <c r="R341" s="62"/>
      <c r="S341" s="62"/>
      <c r="T341" s="62"/>
      <c r="U341" s="62"/>
      <c r="V341" s="62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>
      <c r="A342" s="230"/>
      <c r="B342" s="228"/>
      <c r="C342" s="228"/>
      <c r="D342" s="230"/>
      <c r="E342" s="231"/>
      <c r="F342" s="228"/>
      <c r="G342" s="229"/>
      <c r="H342" s="229"/>
      <c r="I342" s="229"/>
      <c r="Q342" s="62"/>
      <c r="R342" s="62"/>
      <c r="S342" s="62"/>
      <c r="T342" s="62"/>
      <c r="U342" s="62"/>
      <c r="V342" s="62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>
      <c r="A343" s="285" t="s">
        <v>379</v>
      </c>
      <c r="B343" s="285"/>
      <c r="C343" s="285"/>
      <c r="D343" s="230"/>
      <c r="E343" s="231"/>
      <c r="F343" s="228"/>
      <c r="G343" s="229"/>
      <c r="H343" s="229"/>
      <c r="I343" s="229"/>
      <c r="Q343" s="62"/>
      <c r="R343" s="62"/>
      <c r="S343" s="62"/>
      <c r="T343" s="62"/>
      <c r="U343" s="62"/>
      <c r="V343" s="62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6.5" thickBot="1">
      <c r="A344" s="502" t="s">
        <v>400</v>
      </c>
      <c r="B344" s="502"/>
      <c r="C344" s="228"/>
      <c r="D344" s="230"/>
      <c r="E344" s="231"/>
      <c r="F344" s="228"/>
      <c r="G344" s="229"/>
      <c r="H344" s="229"/>
      <c r="I344" s="229"/>
      <c r="Q344" s="62"/>
      <c r="R344" s="62"/>
      <c r="S344" s="62"/>
      <c r="T344" s="62"/>
      <c r="U344" s="62"/>
      <c r="V344" s="62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45.75" customHeight="1" thickBot="1">
      <c r="A345" s="675" t="s">
        <v>3</v>
      </c>
      <c r="B345" s="676" t="s">
        <v>17</v>
      </c>
      <c r="C345" s="682" t="s">
        <v>427</v>
      </c>
      <c r="D345" s="682" t="s">
        <v>363</v>
      </c>
      <c r="E345" s="683" t="s">
        <v>87</v>
      </c>
      <c r="F345" s="676" t="s">
        <v>18</v>
      </c>
      <c r="G345" s="684" t="s">
        <v>19</v>
      </c>
      <c r="H345" s="582"/>
      <c r="I345" s="582"/>
      <c r="N345" s="293"/>
      <c r="O345" s="293"/>
      <c r="P345" s="293"/>
      <c r="Q345" s="89"/>
      <c r="R345" s="89"/>
      <c r="S345" s="89"/>
      <c r="T345" s="89"/>
      <c r="U345" s="89"/>
      <c r="V345" s="89"/>
      <c r="W345" s="10"/>
      <c r="X345" s="10"/>
      <c r="Y345" s="10"/>
      <c r="Z345" s="10"/>
      <c r="AA345" s="4"/>
      <c r="AB345" s="4"/>
      <c r="AC345" s="4"/>
      <c r="AD345" s="4"/>
      <c r="AE345" s="4"/>
    </row>
    <row r="346" spans="1:31" ht="18">
      <c r="A346" s="667">
        <v>1</v>
      </c>
      <c r="B346" s="864" t="s">
        <v>155</v>
      </c>
      <c r="C346" s="892">
        <f aca="true" t="shared" si="41" ref="C346:C365">C314</f>
        <v>967.549</v>
      </c>
      <c r="D346" s="892">
        <f aca="true" t="shared" si="42" ref="D346:D365">D289</f>
        <v>233.82773999999995</v>
      </c>
      <c r="E346" s="907">
        <v>678.7067999999999</v>
      </c>
      <c r="F346" s="908">
        <f>D346+E346</f>
        <v>912.5345399999999</v>
      </c>
      <c r="G346" s="681">
        <f aca="true" t="shared" si="43" ref="G346:G366">F346/C346</f>
        <v>0.9431403887555048</v>
      </c>
      <c r="H346" s="583"/>
      <c r="I346" s="583"/>
      <c r="N346" s="31"/>
      <c r="O346" s="31"/>
      <c r="P346" s="31"/>
      <c r="Q346" s="31"/>
      <c r="R346" s="31"/>
      <c r="S346" s="31"/>
      <c r="T346" s="31"/>
      <c r="U346" s="31"/>
      <c r="V346" s="197"/>
      <c r="W346" s="198"/>
      <c r="X346" s="198"/>
      <c r="Y346" s="198"/>
      <c r="Z346" s="90"/>
      <c r="AA346" s="4"/>
      <c r="AB346" s="4"/>
      <c r="AC346" s="4"/>
      <c r="AD346" s="4"/>
      <c r="AE346" s="4"/>
    </row>
    <row r="347" spans="1:31" ht="18">
      <c r="A347" s="249">
        <v>2</v>
      </c>
      <c r="B347" s="864" t="s">
        <v>156</v>
      </c>
      <c r="C347" s="893">
        <f t="shared" si="41"/>
        <v>251.37199999999999</v>
      </c>
      <c r="D347" s="893">
        <f t="shared" si="42"/>
        <v>82.14030000000002</v>
      </c>
      <c r="E347" s="909">
        <v>177.711</v>
      </c>
      <c r="F347" s="904">
        <f aca="true" t="shared" si="44" ref="F347:F365">D347+E347</f>
        <v>259.85130000000004</v>
      </c>
      <c r="G347" s="465">
        <f t="shared" si="43"/>
        <v>1.0337320783539934</v>
      </c>
      <c r="H347" s="583"/>
      <c r="I347" s="583"/>
      <c r="N347" s="31"/>
      <c r="O347" s="31"/>
      <c r="P347" s="31"/>
      <c r="Q347" s="31"/>
      <c r="R347" s="31"/>
      <c r="S347" s="31"/>
      <c r="T347" s="31"/>
      <c r="U347" s="31"/>
      <c r="V347" s="197"/>
      <c r="W347" s="198"/>
      <c r="X347" s="198"/>
      <c r="Y347" s="198"/>
      <c r="Z347" s="90"/>
      <c r="AA347" s="4"/>
      <c r="AB347" s="4"/>
      <c r="AC347" s="4"/>
      <c r="AD347" s="4"/>
      <c r="AE347" s="4"/>
    </row>
    <row r="348" spans="1:31" ht="18">
      <c r="A348" s="249">
        <v>3</v>
      </c>
      <c r="B348" s="864" t="s">
        <v>157</v>
      </c>
      <c r="C348" s="893">
        <f t="shared" si="41"/>
        <v>933.306</v>
      </c>
      <c r="D348" s="893">
        <f t="shared" si="42"/>
        <v>257.28328999999985</v>
      </c>
      <c r="E348" s="909">
        <v>697.2692</v>
      </c>
      <c r="F348" s="904">
        <f t="shared" si="44"/>
        <v>954.5524899999998</v>
      </c>
      <c r="G348" s="465">
        <f t="shared" si="43"/>
        <v>1.0227647631109194</v>
      </c>
      <c r="H348" s="583"/>
      <c r="I348" s="583"/>
      <c r="N348" s="31"/>
      <c r="O348" s="31"/>
      <c r="P348" s="31"/>
      <c r="Q348" s="31"/>
      <c r="R348" s="31"/>
      <c r="S348" s="31"/>
      <c r="T348" s="31"/>
      <c r="U348" s="31"/>
      <c r="V348" s="197"/>
      <c r="W348" s="198"/>
      <c r="X348" s="198"/>
      <c r="Y348" s="198"/>
      <c r="Z348" s="90"/>
      <c r="AA348" s="4"/>
      <c r="AB348" s="4"/>
      <c r="AC348" s="4"/>
      <c r="AD348" s="4"/>
      <c r="AE348" s="4"/>
    </row>
    <row r="349" spans="1:31" ht="18">
      <c r="A349" s="249">
        <v>4</v>
      </c>
      <c r="B349" s="864" t="s">
        <v>158</v>
      </c>
      <c r="C349" s="893">
        <f t="shared" si="41"/>
        <v>1213.3000000000002</v>
      </c>
      <c r="D349" s="893">
        <f t="shared" si="42"/>
        <v>174.68563000000006</v>
      </c>
      <c r="E349" s="909">
        <v>749.0182</v>
      </c>
      <c r="F349" s="904">
        <f t="shared" si="44"/>
        <v>923.70383</v>
      </c>
      <c r="G349" s="466">
        <f t="shared" si="43"/>
        <v>0.7613152806395779</v>
      </c>
      <c r="H349" s="583"/>
      <c r="I349" s="583"/>
      <c r="N349" s="31"/>
      <c r="O349" s="31"/>
      <c r="P349" s="31"/>
      <c r="Q349" s="31"/>
      <c r="R349" s="31"/>
      <c r="S349" s="31"/>
      <c r="T349" s="31"/>
      <c r="U349" s="31"/>
      <c r="V349" s="197"/>
      <c r="W349" s="198"/>
      <c r="X349" s="198"/>
      <c r="Y349" s="198"/>
      <c r="Z349" s="90"/>
      <c r="AA349" s="4"/>
      <c r="AB349" s="4"/>
      <c r="AC349" s="4"/>
      <c r="AD349" s="4"/>
      <c r="AE349" s="4"/>
    </row>
    <row r="350" spans="1:31" ht="18">
      <c r="A350" s="249">
        <v>5</v>
      </c>
      <c r="B350" s="864" t="s">
        <v>159</v>
      </c>
      <c r="C350" s="893">
        <f t="shared" si="41"/>
        <v>875.05</v>
      </c>
      <c r="D350" s="893">
        <f t="shared" si="42"/>
        <v>391.3282999999999</v>
      </c>
      <c r="E350" s="909">
        <v>428.2525</v>
      </c>
      <c r="F350" s="904">
        <f t="shared" si="44"/>
        <v>819.5808</v>
      </c>
      <c r="G350" s="465">
        <f t="shared" si="43"/>
        <v>0.936610250842809</v>
      </c>
      <c r="H350" s="583"/>
      <c r="I350" s="583"/>
      <c r="N350" s="31"/>
      <c r="O350" s="31"/>
      <c r="P350" s="31"/>
      <c r="Q350" s="91"/>
      <c r="R350" s="91"/>
      <c r="S350" s="91"/>
      <c r="T350" s="91"/>
      <c r="U350" s="91"/>
      <c r="V350" s="201"/>
      <c r="W350" s="202"/>
      <c r="X350" s="202"/>
      <c r="Y350" s="198"/>
      <c r="Z350" s="90"/>
      <c r="AA350" s="4"/>
      <c r="AB350" s="4"/>
      <c r="AC350" s="4"/>
      <c r="AD350" s="4"/>
      <c r="AE350" s="4"/>
    </row>
    <row r="351" spans="1:31" ht="18">
      <c r="A351" s="249">
        <v>6</v>
      </c>
      <c r="B351" s="864" t="s">
        <v>160</v>
      </c>
      <c r="C351" s="893">
        <f t="shared" si="41"/>
        <v>948.6179999999999</v>
      </c>
      <c r="D351" s="893">
        <f t="shared" si="42"/>
        <v>154.01289999999995</v>
      </c>
      <c r="E351" s="909">
        <v>1038.8532</v>
      </c>
      <c r="F351" s="904">
        <f t="shared" si="44"/>
        <v>1192.8661</v>
      </c>
      <c r="G351" s="465">
        <f t="shared" si="43"/>
        <v>1.257477825636874</v>
      </c>
      <c r="H351" s="583"/>
      <c r="I351" s="583"/>
      <c r="N351" s="31"/>
      <c r="O351" s="31"/>
      <c r="P351" s="31"/>
      <c r="Q351" s="62"/>
      <c r="R351" s="62"/>
      <c r="S351" s="62"/>
      <c r="T351" s="62"/>
      <c r="U351" s="62"/>
      <c r="V351" s="62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8">
      <c r="A352" s="249">
        <v>7</v>
      </c>
      <c r="B352" s="864" t="s">
        <v>161</v>
      </c>
      <c r="C352" s="893">
        <f t="shared" si="41"/>
        <v>874.3240000000001</v>
      </c>
      <c r="D352" s="893">
        <f t="shared" si="42"/>
        <v>266.0808</v>
      </c>
      <c r="E352" s="909">
        <v>353.61</v>
      </c>
      <c r="F352" s="904">
        <f t="shared" si="44"/>
        <v>619.6908000000001</v>
      </c>
      <c r="G352" s="465">
        <f t="shared" si="43"/>
        <v>0.7087656292175442</v>
      </c>
      <c r="H352" s="583"/>
      <c r="I352" s="583"/>
      <c r="N352" s="31"/>
      <c r="O352" s="31"/>
      <c r="P352" s="31"/>
      <c r="Q352" s="62"/>
      <c r="R352" s="62"/>
      <c r="S352" s="62"/>
      <c r="T352" s="62"/>
      <c r="U352" s="62"/>
      <c r="V352" s="62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8">
      <c r="A353" s="249">
        <v>8</v>
      </c>
      <c r="B353" s="864" t="s">
        <v>162</v>
      </c>
      <c r="C353" s="893">
        <f t="shared" si="41"/>
        <v>555.775</v>
      </c>
      <c r="D353" s="893">
        <f t="shared" si="42"/>
        <v>224.62507</v>
      </c>
      <c r="E353" s="909">
        <v>339.298</v>
      </c>
      <c r="F353" s="904">
        <f t="shared" si="44"/>
        <v>563.92307</v>
      </c>
      <c r="G353" s="466">
        <f t="shared" si="43"/>
        <v>1.0146607350096712</v>
      </c>
      <c r="H353" s="583"/>
      <c r="I353" s="583"/>
      <c r="N353" s="31"/>
      <c r="O353" s="31"/>
      <c r="P353" s="31"/>
      <c r="Q353" s="62"/>
      <c r="R353" s="62"/>
      <c r="S353" s="62"/>
      <c r="T353" s="62"/>
      <c r="U353" s="62"/>
      <c r="V353" s="62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8">
      <c r="A354" s="249">
        <v>9</v>
      </c>
      <c r="B354" s="864" t="s">
        <v>163</v>
      </c>
      <c r="C354" s="893">
        <f t="shared" si="41"/>
        <v>1330.406</v>
      </c>
      <c r="D354" s="893">
        <f t="shared" si="42"/>
        <v>-236.35120000000006</v>
      </c>
      <c r="E354" s="909">
        <v>539.3599999999999</v>
      </c>
      <c r="F354" s="904">
        <f t="shared" si="44"/>
        <v>303.00879999999984</v>
      </c>
      <c r="G354" s="465">
        <f t="shared" si="43"/>
        <v>0.22775663970246665</v>
      </c>
      <c r="H354" s="583"/>
      <c r="I354" s="583"/>
      <c r="N354" s="31"/>
      <c r="O354" s="31"/>
      <c r="P354" s="31"/>
      <c r="Q354" s="62"/>
      <c r="R354" s="62"/>
      <c r="S354" s="62"/>
      <c r="T354" s="62"/>
      <c r="U354" s="62"/>
      <c r="V354" s="62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8">
      <c r="A355" s="249">
        <v>10</v>
      </c>
      <c r="B355" s="864" t="s">
        <v>164</v>
      </c>
      <c r="C355" s="893">
        <f t="shared" si="41"/>
        <v>1199.836</v>
      </c>
      <c r="D355" s="893">
        <f t="shared" si="42"/>
        <v>473.4614799999999</v>
      </c>
      <c r="E355" s="909">
        <v>487.88</v>
      </c>
      <c r="F355" s="904">
        <f t="shared" si="44"/>
        <v>961.3414799999998</v>
      </c>
      <c r="G355" s="465">
        <f t="shared" si="43"/>
        <v>0.8012274010781472</v>
      </c>
      <c r="H355" s="583"/>
      <c r="I355" s="583"/>
      <c r="N355" s="31"/>
      <c r="O355" s="31"/>
      <c r="P355" s="31"/>
      <c r="Q355" s="62"/>
      <c r="R355" s="62"/>
      <c r="S355" s="62"/>
      <c r="T355" s="62"/>
      <c r="U355" s="62"/>
      <c r="V355" s="201"/>
      <c r="W355" s="203"/>
      <c r="X355" s="203"/>
      <c r="Y355" s="203"/>
      <c r="Z355" s="73"/>
      <c r="AA355" s="4"/>
      <c r="AB355" s="4"/>
      <c r="AC355" s="4"/>
      <c r="AD355" s="4"/>
      <c r="AE355" s="4"/>
    </row>
    <row r="356" spans="1:31" ht="18">
      <c r="A356" s="249">
        <v>11</v>
      </c>
      <c r="B356" s="864" t="s">
        <v>143</v>
      </c>
      <c r="C356" s="893">
        <f t="shared" si="41"/>
        <v>306.834</v>
      </c>
      <c r="D356" s="893">
        <f t="shared" si="42"/>
        <v>81.48885</v>
      </c>
      <c r="E356" s="909">
        <v>120.8164</v>
      </c>
      <c r="F356" s="904">
        <f t="shared" si="44"/>
        <v>202.30525</v>
      </c>
      <c r="G356" s="465">
        <f t="shared" si="43"/>
        <v>0.6593312670694903</v>
      </c>
      <c r="H356" s="583"/>
      <c r="I356" s="583"/>
      <c r="N356" s="31"/>
      <c r="O356" s="31"/>
      <c r="P356" s="31"/>
      <c r="Q356" s="62"/>
      <c r="R356" s="62"/>
      <c r="S356" s="62"/>
      <c r="T356" s="62"/>
      <c r="U356" s="62"/>
      <c r="V356" s="197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8">
      <c r="A357" s="249">
        <v>12</v>
      </c>
      <c r="B357" s="864" t="s">
        <v>144</v>
      </c>
      <c r="C357" s="893">
        <f t="shared" si="41"/>
        <v>421.45399999999995</v>
      </c>
      <c r="D357" s="893">
        <f t="shared" si="42"/>
        <v>290.73815</v>
      </c>
      <c r="E357" s="909">
        <v>141.71</v>
      </c>
      <c r="F357" s="904">
        <f t="shared" si="44"/>
        <v>432.44815000000006</v>
      </c>
      <c r="G357" s="466">
        <f t="shared" si="43"/>
        <v>1.0260862395421566</v>
      </c>
      <c r="H357" s="583"/>
      <c r="I357" s="583"/>
      <c r="N357" s="31"/>
      <c r="O357" s="31"/>
      <c r="P357" s="31"/>
      <c r="Q357" s="62"/>
      <c r="R357" s="62"/>
      <c r="S357" s="62"/>
      <c r="T357" s="62"/>
      <c r="U357" s="62"/>
      <c r="V357" s="197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8">
      <c r="A358" s="249">
        <v>13</v>
      </c>
      <c r="B358" s="864" t="s">
        <v>145</v>
      </c>
      <c r="C358" s="893">
        <f t="shared" si="41"/>
        <v>938.311</v>
      </c>
      <c r="D358" s="893">
        <f t="shared" si="42"/>
        <v>254.78429999999997</v>
      </c>
      <c r="E358" s="909">
        <v>639.5799999999999</v>
      </c>
      <c r="F358" s="904">
        <f t="shared" si="44"/>
        <v>894.3643</v>
      </c>
      <c r="G358" s="465">
        <f aca="true" t="shared" si="45" ref="G358:G365">F358/C358</f>
        <v>0.9531640362310576</v>
      </c>
      <c r="H358" s="583"/>
      <c r="I358" s="583"/>
      <c r="N358" s="31"/>
      <c r="O358" s="31"/>
      <c r="P358" s="31"/>
      <c r="Q358" s="31"/>
      <c r="R358" s="31"/>
      <c r="S358" s="31"/>
      <c r="T358" s="31"/>
      <c r="U358" s="31"/>
      <c r="V358" s="197"/>
      <c r="W358" s="198"/>
      <c r="X358" s="198"/>
      <c r="Y358" s="198"/>
      <c r="Z358" s="90"/>
      <c r="AA358" s="4"/>
      <c r="AB358" s="4"/>
      <c r="AC358" s="4"/>
      <c r="AD358" s="4"/>
      <c r="AE358" s="4"/>
    </row>
    <row r="359" spans="1:31" ht="18">
      <c r="A359" s="249">
        <v>14</v>
      </c>
      <c r="B359" s="864" t="s">
        <v>146</v>
      </c>
      <c r="C359" s="893">
        <f t="shared" si="41"/>
        <v>1146.53</v>
      </c>
      <c r="D359" s="893">
        <f t="shared" si="42"/>
        <v>355.31344</v>
      </c>
      <c r="E359" s="909">
        <v>394.55053000000004</v>
      </c>
      <c r="F359" s="904">
        <f t="shared" si="44"/>
        <v>749.8639700000001</v>
      </c>
      <c r="G359" s="465">
        <f t="shared" si="45"/>
        <v>0.6540290877691819</v>
      </c>
      <c r="H359" s="583"/>
      <c r="I359" s="583"/>
      <c r="N359" s="31"/>
      <c r="O359" s="31"/>
      <c r="P359" s="31"/>
      <c r="Q359" s="31"/>
      <c r="R359" s="31"/>
      <c r="S359" s="31"/>
      <c r="T359" s="31"/>
      <c r="U359" s="31"/>
      <c r="V359" s="197"/>
      <c r="W359" s="198"/>
      <c r="X359" s="198"/>
      <c r="Y359" s="198"/>
      <c r="Z359" s="90"/>
      <c r="AA359" s="4"/>
      <c r="AB359" s="4"/>
      <c r="AC359" s="4"/>
      <c r="AD359" s="4"/>
      <c r="AE359" s="4"/>
    </row>
    <row r="360" spans="1:31" ht="18">
      <c r="A360" s="249">
        <v>15</v>
      </c>
      <c r="B360" s="864" t="s">
        <v>147</v>
      </c>
      <c r="C360" s="893">
        <f t="shared" si="41"/>
        <v>588.082</v>
      </c>
      <c r="D360" s="893">
        <f t="shared" si="42"/>
        <v>172.27435</v>
      </c>
      <c r="E360" s="909">
        <v>192.14</v>
      </c>
      <c r="F360" s="904">
        <f t="shared" si="44"/>
        <v>364.41435</v>
      </c>
      <c r="G360" s="465">
        <f t="shared" si="45"/>
        <v>0.6196658799283093</v>
      </c>
      <c r="H360" s="583"/>
      <c r="I360" s="583"/>
      <c r="N360" s="31"/>
      <c r="O360" s="31"/>
      <c r="P360" s="31"/>
      <c r="Q360" s="31"/>
      <c r="R360" s="31"/>
      <c r="S360" s="31"/>
      <c r="T360" s="31"/>
      <c r="U360" s="31"/>
      <c r="V360" s="197"/>
      <c r="W360" s="198"/>
      <c r="X360" s="198"/>
      <c r="Y360" s="198"/>
      <c r="Z360" s="90"/>
      <c r="AA360" s="4"/>
      <c r="AB360" s="4"/>
      <c r="AC360" s="4"/>
      <c r="AD360" s="4"/>
      <c r="AE360" s="4"/>
    </row>
    <row r="361" spans="1:31" ht="18">
      <c r="A361" s="249">
        <v>16</v>
      </c>
      <c r="B361" s="864" t="s">
        <v>148</v>
      </c>
      <c r="C361" s="893">
        <f t="shared" si="41"/>
        <v>446.04999999999995</v>
      </c>
      <c r="D361" s="893">
        <f t="shared" si="42"/>
        <v>140.26535</v>
      </c>
      <c r="E361" s="909">
        <v>337.56</v>
      </c>
      <c r="F361" s="904">
        <f t="shared" si="44"/>
        <v>477.82535</v>
      </c>
      <c r="G361" s="466">
        <f t="shared" si="45"/>
        <v>1.0712371931397826</v>
      </c>
      <c r="H361" s="583"/>
      <c r="I361" s="583"/>
      <c r="N361" s="31"/>
      <c r="O361" s="31"/>
      <c r="P361" s="31"/>
      <c r="Q361" s="31"/>
      <c r="R361" s="31"/>
      <c r="S361" s="31"/>
      <c r="T361" s="31"/>
      <c r="U361" s="31"/>
      <c r="V361" s="197"/>
      <c r="W361" s="198"/>
      <c r="X361" s="198"/>
      <c r="Y361" s="198"/>
      <c r="Z361" s="90"/>
      <c r="AA361" s="4"/>
      <c r="AB361" s="4"/>
      <c r="AC361" s="4"/>
      <c r="AD361" s="4"/>
      <c r="AE361" s="4"/>
    </row>
    <row r="362" spans="1:31" ht="18">
      <c r="A362" s="249">
        <v>17</v>
      </c>
      <c r="B362" s="864" t="s">
        <v>149</v>
      </c>
      <c r="C362" s="893">
        <f t="shared" si="41"/>
        <v>332.123</v>
      </c>
      <c r="D362" s="893">
        <f t="shared" si="42"/>
        <v>272.9834</v>
      </c>
      <c r="E362" s="909">
        <v>116.37</v>
      </c>
      <c r="F362" s="904">
        <f t="shared" si="44"/>
        <v>389.3534</v>
      </c>
      <c r="G362" s="465">
        <f t="shared" si="45"/>
        <v>1.1723168826007233</v>
      </c>
      <c r="H362" s="583"/>
      <c r="I362" s="583"/>
      <c r="J362" s="583"/>
      <c r="N362" s="31"/>
      <c r="O362" s="31"/>
      <c r="P362" s="31"/>
      <c r="Q362" s="91"/>
      <c r="R362" s="91"/>
      <c r="S362" s="91"/>
      <c r="T362" s="91"/>
      <c r="U362" s="91"/>
      <c r="V362" s="201"/>
      <c r="W362" s="202"/>
      <c r="X362" s="202"/>
      <c r="Y362" s="198"/>
      <c r="Z362" s="90"/>
      <c r="AA362" s="4"/>
      <c r="AB362" s="4"/>
      <c r="AC362" s="4"/>
      <c r="AD362" s="4"/>
      <c r="AE362" s="4"/>
    </row>
    <row r="363" spans="1:31" ht="18">
      <c r="A363" s="249">
        <v>18</v>
      </c>
      <c r="B363" s="864" t="s">
        <v>150</v>
      </c>
      <c r="C363" s="893">
        <f t="shared" si="41"/>
        <v>1238.149</v>
      </c>
      <c r="D363" s="893">
        <f t="shared" si="42"/>
        <v>327.17769999999996</v>
      </c>
      <c r="E363" s="909">
        <v>404.1</v>
      </c>
      <c r="F363" s="904">
        <f t="shared" si="44"/>
        <v>731.2777</v>
      </c>
      <c r="G363" s="465">
        <f t="shared" si="45"/>
        <v>0.5906217264642624</v>
      </c>
      <c r="H363" s="583"/>
      <c r="I363" s="583"/>
      <c r="J363" s="583"/>
      <c r="N363" s="31"/>
      <c r="O363" s="31"/>
      <c r="P363" s="31"/>
      <c r="Q363" s="62"/>
      <c r="R363" s="62"/>
      <c r="S363" s="62"/>
      <c r="T363" s="62"/>
      <c r="U363" s="62"/>
      <c r="V363" s="62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8">
      <c r="A364" s="249">
        <v>19</v>
      </c>
      <c r="B364" s="864" t="s">
        <v>151</v>
      </c>
      <c r="C364" s="893">
        <f t="shared" si="41"/>
        <v>683.0229999999999</v>
      </c>
      <c r="D364" s="893">
        <f t="shared" si="42"/>
        <v>97.87955</v>
      </c>
      <c r="E364" s="909">
        <v>207.20999999999998</v>
      </c>
      <c r="F364" s="904">
        <f t="shared" si="44"/>
        <v>305.08955</v>
      </c>
      <c r="G364" s="465">
        <f t="shared" si="45"/>
        <v>0.44667536817940245</v>
      </c>
      <c r="H364" s="583"/>
      <c r="I364" s="583"/>
      <c r="J364" s="583"/>
      <c r="N364" s="31"/>
      <c r="O364" s="31"/>
      <c r="P364" s="31"/>
      <c r="Q364" s="62"/>
      <c r="R364" s="62"/>
      <c r="S364" s="62"/>
      <c r="T364" s="62"/>
      <c r="V364" s="62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8.75" thickBot="1">
      <c r="A365" s="249">
        <v>20</v>
      </c>
      <c r="B365" s="864" t="s">
        <v>152</v>
      </c>
      <c r="C365" s="893">
        <f t="shared" si="41"/>
        <v>1428.284</v>
      </c>
      <c r="D365" s="893">
        <f t="shared" si="42"/>
        <v>347.94635</v>
      </c>
      <c r="E365" s="909">
        <v>474.18</v>
      </c>
      <c r="F365" s="904">
        <f t="shared" si="44"/>
        <v>822.12635</v>
      </c>
      <c r="G365" s="466">
        <f t="shared" si="45"/>
        <v>0.5756042565764231</v>
      </c>
      <c r="H365" s="583"/>
      <c r="I365" s="583"/>
      <c r="J365" s="583"/>
      <c r="N365" s="31"/>
      <c r="O365" s="31"/>
      <c r="P365" s="31"/>
      <c r="Q365" s="62"/>
      <c r="R365" s="62"/>
      <c r="S365" s="62"/>
      <c r="T365" s="62"/>
      <c r="U365" s="62">
        <v>9478.6</v>
      </c>
      <c r="V365" s="62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6.5" thickBot="1">
      <c r="A366" s="467"/>
      <c r="B366" s="468" t="s">
        <v>11</v>
      </c>
      <c r="C366" s="900">
        <f>SUM(C346:C365)</f>
        <v>16678.376</v>
      </c>
      <c r="D366" s="900">
        <f>SUM(D346:D365)</f>
        <v>4361.94575</v>
      </c>
      <c r="E366" s="910">
        <f>SUM(E346:E365)</f>
        <v>8518.17583</v>
      </c>
      <c r="F366" s="910">
        <f>SUM(F346:F365)</f>
        <v>12880.121580000003</v>
      </c>
      <c r="G366" s="469">
        <f t="shared" si="43"/>
        <v>0.7722647324895423</v>
      </c>
      <c r="H366" s="584"/>
      <c r="I366" s="584"/>
      <c r="J366" s="584"/>
      <c r="N366" s="294"/>
      <c r="O366" s="294"/>
      <c r="P366" s="294"/>
      <c r="Q366" s="62"/>
      <c r="R366" s="62"/>
      <c r="S366" s="62"/>
      <c r="T366" s="92"/>
      <c r="U366" s="62" t="e">
        <f>U365+#REF!+#REF!</f>
        <v>#REF!</v>
      </c>
      <c r="V366" s="197"/>
      <c r="W366" s="198"/>
      <c r="X366" s="198"/>
      <c r="Y366" s="198"/>
      <c r="Z366" s="73"/>
      <c r="AA366" s="4"/>
      <c r="AB366" s="4"/>
      <c r="AC366" s="4"/>
      <c r="AD366" s="62"/>
      <c r="AE366" s="4"/>
    </row>
    <row r="367" spans="1:31" ht="15.75">
      <c r="A367" s="230"/>
      <c r="B367" s="228"/>
      <c r="C367" s="228"/>
      <c r="D367" s="230"/>
      <c r="E367" s="231"/>
      <c r="F367" s="228"/>
      <c r="G367" s="229"/>
      <c r="H367" s="229"/>
      <c r="I367" s="229"/>
      <c r="J367" s="229"/>
      <c r="K367" s="229"/>
      <c r="Q367" s="92"/>
      <c r="R367" s="92"/>
      <c r="S367" s="92"/>
      <c r="T367" s="92"/>
      <c r="U367" s="92"/>
      <c r="V367" s="197"/>
      <c r="W367" s="198"/>
      <c r="X367" s="198"/>
      <c r="Y367" s="198"/>
      <c r="Z367" s="73"/>
      <c r="AA367" s="4"/>
      <c r="AB367" s="4"/>
      <c r="AC367" s="4"/>
      <c r="AD367" s="62"/>
      <c r="AE367" s="4"/>
    </row>
    <row r="368" spans="1:31" ht="15.75">
      <c r="A368" s="470"/>
      <c r="B368" s="228"/>
      <c r="C368" s="228"/>
      <c r="D368" s="230"/>
      <c r="E368" s="231"/>
      <c r="F368" s="228"/>
      <c r="G368" s="229"/>
      <c r="H368" s="229"/>
      <c r="I368" s="229"/>
      <c r="J368" s="229"/>
      <c r="K368" s="229"/>
      <c r="Q368" s="93"/>
      <c r="R368" s="93"/>
      <c r="S368" s="93"/>
      <c r="T368" s="93"/>
      <c r="U368" s="93"/>
      <c r="V368" s="62"/>
      <c r="W368" s="4"/>
      <c r="X368" s="4"/>
      <c r="Y368" s="4"/>
      <c r="Z368" s="4"/>
      <c r="AA368" s="4"/>
      <c r="AB368" s="4"/>
      <c r="AC368" s="4"/>
      <c r="AD368" s="62"/>
      <c r="AE368" s="4"/>
    </row>
    <row r="369" spans="1:31" ht="15.75">
      <c r="A369" s="285" t="s">
        <v>121</v>
      </c>
      <c r="B369" s="285"/>
      <c r="C369" s="285"/>
      <c r="D369" s="230"/>
      <c r="E369" s="231"/>
      <c r="F369" s="228"/>
      <c r="G369" s="229"/>
      <c r="H369" s="229"/>
      <c r="I369" s="229"/>
      <c r="J369" s="229"/>
      <c r="K369" s="229"/>
      <c r="Q369" s="93"/>
      <c r="R369" s="93"/>
      <c r="S369" s="93"/>
      <c r="T369" s="93"/>
      <c r="U369" s="93"/>
      <c r="V369" s="62"/>
      <c r="W369" s="4"/>
      <c r="X369" s="4"/>
      <c r="Y369" s="4"/>
      <c r="Z369" s="4"/>
      <c r="AA369" s="4"/>
      <c r="AB369" s="4"/>
      <c r="AC369" s="4"/>
      <c r="AD369" s="62"/>
      <c r="AE369" s="4"/>
    </row>
    <row r="370" spans="1:31" ht="16.5" thickBot="1">
      <c r="A370" s="227"/>
      <c r="B370" s="228"/>
      <c r="C370" s="228"/>
      <c r="D370" s="230"/>
      <c r="E370" s="231"/>
      <c r="F370" s="228"/>
      <c r="G370" s="229"/>
      <c r="H370" s="229"/>
      <c r="I370" s="229"/>
      <c r="J370" s="229"/>
      <c r="K370" s="229"/>
      <c r="Q370" s="66"/>
      <c r="R370" s="66"/>
      <c r="S370" s="66"/>
      <c r="T370" s="66"/>
      <c r="U370" s="66"/>
      <c r="V370" s="66"/>
      <c r="W370" s="70"/>
      <c r="X370" s="70"/>
      <c r="Y370" s="70"/>
      <c r="Z370" s="70"/>
      <c r="AA370" s="4"/>
      <c r="AB370" s="4"/>
      <c r="AC370" s="4"/>
      <c r="AD370" s="4"/>
      <c r="AE370" s="4"/>
    </row>
    <row r="371" spans="1:31" ht="18.75" customHeight="1">
      <c r="A371" s="472" t="s">
        <v>13</v>
      </c>
      <c r="B371" s="473" t="s">
        <v>226</v>
      </c>
      <c r="C371" s="473" t="s">
        <v>230</v>
      </c>
      <c r="D371" s="473" t="s">
        <v>21</v>
      </c>
      <c r="E371" s="474" t="s">
        <v>22</v>
      </c>
      <c r="F371" s="228"/>
      <c r="G371" s="229"/>
      <c r="H371" s="229"/>
      <c r="I371" s="229"/>
      <c r="J371" s="229"/>
      <c r="K371" s="229"/>
      <c r="Q371" s="66"/>
      <c r="R371" s="66"/>
      <c r="S371" s="66"/>
      <c r="T371" s="66"/>
      <c r="U371" s="66"/>
      <c r="V371" s="66"/>
      <c r="W371" s="70"/>
      <c r="X371" s="70"/>
      <c r="Y371" s="70"/>
      <c r="Z371" s="70"/>
      <c r="AA371" s="4"/>
      <c r="AB371" s="4"/>
      <c r="AC371" s="4"/>
      <c r="AD371" s="4"/>
      <c r="AE371" s="4"/>
    </row>
    <row r="372" spans="1:31" ht="20.25" customHeight="1" thickBot="1">
      <c r="A372" s="869">
        <f>C366</f>
        <v>16678.376</v>
      </c>
      <c r="B372" s="480">
        <f>F366</f>
        <v>12880.121580000003</v>
      </c>
      <c r="C372" s="475">
        <f>G366</f>
        <v>0.7722647324895423</v>
      </c>
      <c r="D372" s="658">
        <f>D397</f>
        <v>10218.8352</v>
      </c>
      <c r="E372" s="868">
        <f>D372/A372</f>
        <v>0.6126996537312746</v>
      </c>
      <c r="F372" s="228"/>
      <c r="G372" s="229"/>
      <c r="H372" s="229"/>
      <c r="I372" s="229"/>
      <c r="J372" s="229"/>
      <c r="K372" s="229"/>
      <c r="Q372" s="66"/>
      <c r="R372" s="66"/>
      <c r="S372" s="66"/>
      <c r="T372" s="66"/>
      <c r="U372" s="66"/>
      <c r="V372" s="66"/>
      <c r="W372" s="70"/>
      <c r="X372" s="70"/>
      <c r="Y372" s="70"/>
      <c r="Z372" s="70"/>
      <c r="AA372" s="4"/>
      <c r="AB372" s="4"/>
      <c r="AC372" s="4"/>
      <c r="AD372" s="4"/>
      <c r="AE372" s="4"/>
    </row>
    <row r="373" spans="1:31" ht="15.75">
      <c r="A373" s="227"/>
      <c r="B373" s="228"/>
      <c r="C373" s="228"/>
      <c r="D373" s="230"/>
      <c r="E373" s="231"/>
      <c r="F373" s="228"/>
      <c r="G373" s="229"/>
      <c r="H373" s="229"/>
      <c r="I373" s="229"/>
      <c r="J373" s="229"/>
      <c r="K373" s="229"/>
      <c r="Q373" s="66"/>
      <c r="R373" s="66"/>
      <c r="S373" s="66"/>
      <c r="T373" s="66"/>
      <c r="U373" s="66"/>
      <c r="V373" s="66"/>
      <c r="W373" s="70"/>
      <c r="X373" s="70"/>
      <c r="Y373" s="70"/>
      <c r="Z373" s="70"/>
      <c r="AA373" s="4"/>
      <c r="AB373" s="4"/>
      <c r="AC373" s="4"/>
      <c r="AD373" s="4"/>
      <c r="AE373" s="4"/>
    </row>
    <row r="374" spans="1:31" ht="15.75">
      <c r="A374" s="285" t="s">
        <v>122</v>
      </c>
      <c r="B374" s="285"/>
      <c r="C374" s="285"/>
      <c r="D374" s="285"/>
      <c r="E374" s="285"/>
      <c r="F374" s="228"/>
      <c r="G374" s="229"/>
      <c r="H374" s="229"/>
      <c r="I374" s="229"/>
      <c r="J374" s="229"/>
      <c r="K374" s="229"/>
      <c r="Q374" s="62"/>
      <c r="R374" s="62"/>
      <c r="S374" s="62"/>
      <c r="T374" s="62"/>
      <c r="U374" s="62"/>
      <c r="V374" s="62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s="96" customFormat="1" ht="16.5" thickBot="1">
      <c r="A375" s="227" t="s">
        <v>401</v>
      </c>
      <c r="B375" s="228"/>
      <c r="C375" s="228"/>
      <c r="D375" s="230"/>
      <c r="E375" s="231"/>
      <c r="F375" s="228"/>
      <c r="G375" s="229"/>
      <c r="H375" s="229"/>
      <c r="I375" s="229"/>
      <c r="J375" s="229"/>
      <c r="K375" s="229"/>
      <c r="L375" s="18"/>
      <c r="M375" s="18"/>
      <c r="N375" s="18"/>
      <c r="O375" s="18"/>
      <c r="P375" s="18"/>
      <c r="Q375" s="94"/>
      <c r="R375" s="94"/>
      <c r="S375" s="94"/>
      <c r="T375" s="94"/>
      <c r="U375" s="94"/>
      <c r="V375" s="94"/>
      <c r="W375" s="95"/>
      <c r="X375" s="95"/>
      <c r="Y375" s="95"/>
      <c r="Z375" s="95"/>
      <c r="AA375" s="95"/>
      <c r="AB375" s="95"/>
      <c r="AC375" s="95"/>
      <c r="AD375" s="95"/>
      <c r="AE375" s="95"/>
    </row>
    <row r="376" spans="1:31" s="96" customFormat="1" ht="36" customHeight="1" thickBot="1">
      <c r="A376" s="675" t="s">
        <v>3</v>
      </c>
      <c r="B376" s="676" t="s">
        <v>17</v>
      </c>
      <c r="C376" s="676" t="s">
        <v>427</v>
      </c>
      <c r="D376" s="676" t="s">
        <v>21</v>
      </c>
      <c r="E376" s="680" t="s">
        <v>22</v>
      </c>
      <c r="F376" s="228"/>
      <c r="G376" s="229"/>
      <c r="H376" s="229"/>
      <c r="I376" s="229"/>
      <c r="J376" s="229"/>
      <c r="K376" s="229"/>
      <c r="L376" s="18"/>
      <c r="M376" s="18"/>
      <c r="N376" s="18"/>
      <c r="O376" s="18"/>
      <c r="P376" s="18"/>
      <c r="Q376" s="94"/>
      <c r="R376" s="94"/>
      <c r="S376" s="94"/>
      <c r="T376" s="94"/>
      <c r="U376" s="94"/>
      <c r="V376" s="94"/>
      <c r="W376" s="95"/>
      <c r="X376" s="95"/>
      <c r="Y376" s="95"/>
      <c r="Z376" s="95"/>
      <c r="AA376" s="95"/>
      <c r="AB376" s="95"/>
      <c r="AC376" s="95"/>
      <c r="AD376" s="95"/>
      <c r="AE376" s="95"/>
    </row>
    <row r="377" spans="1:28" s="96" customFormat="1" ht="18">
      <c r="A377" s="667">
        <v>1</v>
      </c>
      <c r="B377" s="864" t="s">
        <v>155</v>
      </c>
      <c r="C377" s="892">
        <f aca="true" t="shared" si="46" ref="C377:C396">C346</f>
        <v>967.549</v>
      </c>
      <c r="D377" s="911">
        <v>721.70915</v>
      </c>
      <c r="E377" s="912">
        <f>D377/C377</f>
        <v>0.7459148322203837</v>
      </c>
      <c r="F377" s="228"/>
      <c r="G377" s="229"/>
      <c r="H377" s="229"/>
      <c r="I377" s="229"/>
      <c r="J377" s="229"/>
      <c r="K377" s="229"/>
      <c r="L377" s="18"/>
      <c r="M377" s="18"/>
      <c r="N377" s="18"/>
      <c r="O377" s="346"/>
      <c r="P377" s="346"/>
      <c r="Q377" s="97"/>
      <c r="R377" s="94"/>
      <c r="S377" s="94"/>
      <c r="T377" s="94"/>
      <c r="U377" s="94"/>
      <c r="V377" s="94"/>
      <c r="W377" s="95"/>
      <c r="X377" s="95"/>
      <c r="Y377" s="95"/>
      <c r="Z377" s="95"/>
      <c r="AA377" s="95"/>
      <c r="AB377" s="95"/>
    </row>
    <row r="378" spans="1:28" s="96" customFormat="1" ht="18">
      <c r="A378" s="249">
        <v>2</v>
      </c>
      <c r="B378" s="864" t="s">
        <v>156</v>
      </c>
      <c r="C378" s="893">
        <f t="shared" si="46"/>
        <v>251.37199999999999</v>
      </c>
      <c r="D378" s="903">
        <v>191.37869999999998</v>
      </c>
      <c r="E378" s="913">
        <f aca="true" t="shared" si="47" ref="E378:E388">D378/C378</f>
        <v>0.7613365848224941</v>
      </c>
      <c r="F378" s="228"/>
      <c r="G378" s="229"/>
      <c r="H378" s="229"/>
      <c r="I378" s="229"/>
      <c r="J378" s="229"/>
      <c r="K378" s="229"/>
      <c r="L378" s="18"/>
      <c r="M378" s="18"/>
      <c r="N378" s="18"/>
      <c r="O378" s="346"/>
      <c r="P378" s="346"/>
      <c r="Q378" s="97"/>
      <c r="R378" s="94"/>
      <c r="S378" s="94"/>
      <c r="T378" s="94"/>
      <c r="U378" s="94"/>
      <c r="V378" s="116"/>
      <c r="W378" s="95"/>
      <c r="X378" s="95"/>
      <c r="Y378" s="94"/>
      <c r="Z378" s="95"/>
      <c r="AA378" s="95"/>
      <c r="AB378" s="95"/>
    </row>
    <row r="379" spans="1:28" s="96" customFormat="1" ht="18">
      <c r="A379" s="249">
        <v>3</v>
      </c>
      <c r="B379" s="864" t="s">
        <v>157</v>
      </c>
      <c r="C379" s="893">
        <f t="shared" si="46"/>
        <v>933.306</v>
      </c>
      <c r="D379" s="903">
        <v>856.2864000000001</v>
      </c>
      <c r="E379" s="913">
        <f t="shared" si="47"/>
        <v>0.917476583242795</v>
      </c>
      <c r="F379" s="228"/>
      <c r="G379" s="229"/>
      <c r="H379" s="229"/>
      <c r="I379" s="229"/>
      <c r="J379" s="229"/>
      <c r="K379" s="229"/>
      <c r="L379" s="18"/>
      <c r="M379" s="18"/>
      <c r="N379" s="18"/>
      <c r="O379" s="346"/>
      <c r="P379" s="346"/>
      <c r="Q379" s="97"/>
      <c r="R379" s="94"/>
      <c r="S379" s="94"/>
      <c r="T379" s="94"/>
      <c r="U379" s="94"/>
      <c r="V379" s="94"/>
      <c r="W379" s="95"/>
      <c r="X379" s="95"/>
      <c r="Y379" s="95"/>
      <c r="Z379" s="95"/>
      <c r="AA379" s="95"/>
      <c r="AB379" s="95"/>
    </row>
    <row r="380" spans="1:28" s="96" customFormat="1" ht="18">
      <c r="A380" s="249">
        <v>4</v>
      </c>
      <c r="B380" s="864" t="s">
        <v>158</v>
      </c>
      <c r="C380" s="893">
        <f t="shared" si="46"/>
        <v>1213.3000000000002</v>
      </c>
      <c r="D380" s="903">
        <v>806.1447499999999</v>
      </c>
      <c r="E380" s="913">
        <f t="shared" si="47"/>
        <v>0.664423267122723</v>
      </c>
      <c r="F380" s="228"/>
      <c r="G380" s="229"/>
      <c r="H380" s="229"/>
      <c r="I380" s="229"/>
      <c r="J380" s="229"/>
      <c r="K380" s="229"/>
      <c r="L380" s="18"/>
      <c r="M380" s="18"/>
      <c r="N380" s="18"/>
      <c r="O380" s="346"/>
      <c r="P380" s="346"/>
      <c r="Q380" s="97"/>
      <c r="R380" s="94"/>
      <c r="S380" s="94"/>
      <c r="T380" s="94"/>
      <c r="U380" s="94"/>
      <c r="V380" s="94"/>
      <c r="W380" s="95"/>
      <c r="X380" s="95"/>
      <c r="Y380" s="95"/>
      <c r="Z380" s="95"/>
      <c r="AA380" s="95"/>
      <c r="AB380" s="95"/>
    </row>
    <row r="381" spans="1:28" s="101" customFormat="1" ht="18">
      <c r="A381" s="249">
        <v>5</v>
      </c>
      <c r="B381" s="864" t="s">
        <v>159</v>
      </c>
      <c r="C381" s="893">
        <f t="shared" si="46"/>
        <v>875.05</v>
      </c>
      <c r="D381" s="903">
        <v>696.7628</v>
      </c>
      <c r="E381" s="913">
        <f t="shared" si="47"/>
        <v>0.796254842580424</v>
      </c>
      <c r="F381" s="228"/>
      <c r="G381" s="229"/>
      <c r="H381" s="229"/>
      <c r="I381" s="229"/>
      <c r="J381" s="229"/>
      <c r="K381" s="229"/>
      <c r="L381" s="65"/>
      <c r="M381" s="65"/>
      <c r="N381" s="18"/>
      <c r="O381" s="346"/>
      <c r="P381" s="346"/>
      <c r="Q381" s="98"/>
      <c r="R381" s="99"/>
      <c r="S381" s="99"/>
      <c r="T381" s="99"/>
      <c r="U381" s="99"/>
      <c r="V381" s="99"/>
      <c r="W381" s="100"/>
      <c r="X381" s="100"/>
      <c r="Y381" s="100"/>
      <c r="Z381" s="100"/>
      <c r="AA381" s="100"/>
      <c r="AB381" s="100"/>
    </row>
    <row r="382" spans="1:28" s="101" customFormat="1" ht="18">
      <c r="A382" s="249">
        <v>6</v>
      </c>
      <c r="B382" s="864" t="s">
        <v>160</v>
      </c>
      <c r="C382" s="893">
        <f t="shared" si="46"/>
        <v>948.6179999999999</v>
      </c>
      <c r="D382" s="903">
        <v>812.5730500000001</v>
      </c>
      <c r="E382" s="913">
        <f t="shared" si="47"/>
        <v>0.8565861600770807</v>
      </c>
      <c r="F382" s="228"/>
      <c r="G382" s="229"/>
      <c r="H382" s="229"/>
      <c r="I382" s="229"/>
      <c r="J382" s="229"/>
      <c r="K382" s="229"/>
      <c r="L382" s="65"/>
      <c r="M382" s="65"/>
      <c r="N382" s="18"/>
      <c r="O382" s="347"/>
      <c r="P382" s="347"/>
      <c r="Q382" s="98"/>
      <c r="R382" s="99"/>
      <c r="S382" s="99"/>
      <c r="T382" s="99"/>
      <c r="U382" s="99"/>
      <c r="V382" s="99"/>
      <c r="W382" s="100"/>
      <c r="X382" s="100"/>
      <c r="Y382" s="100"/>
      <c r="Z382" s="100"/>
      <c r="AA382" s="100"/>
      <c r="AB382" s="100"/>
    </row>
    <row r="383" spans="1:28" s="101" customFormat="1" ht="18">
      <c r="A383" s="249">
        <v>7</v>
      </c>
      <c r="B383" s="864" t="s">
        <v>161</v>
      </c>
      <c r="C383" s="893">
        <f t="shared" si="46"/>
        <v>874.3240000000001</v>
      </c>
      <c r="D383" s="903">
        <v>519.0178699999999</v>
      </c>
      <c r="E383" s="913">
        <f t="shared" si="47"/>
        <v>0.5936218953156952</v>
      </c>
      <c r="F383" s="228"/>
      <c r="G383" s="229"/>
      <c r="H383" s="229"/>
      <c r="I383" s="229"/>
      <c r="J383" s="229"/>
      <c r="K383" s="229"/>
      <c r="L383" s="65"/>
      <c r="M383" s="65"/>
      <c r="N383" s="18"/>
      <c r="O383" s="346"/>
      <c r="P383" s="346"/>
      <c r="Q383" s="98"/>
      <c r="R383" s="99"/>
      <c r="S383" s="99"/>
      <c r="T383" s="99"/>
      <c r="U383" s="99"/>
      <c r="V383" s="140"/>
      <c r="W383" s="100"/>
      <c r="X383" s="100"/>
      <c r="Y383" s="99"/>
      <c r="Z383" s="100"/>
      <c r="AA383" s="100"/>
      <c r="AB383" s="100"/>
    </row>
    <row r="384" spans="1:28" s="101" customFormat="1" ht="18">
      <c r="A384" s="249">
        <v>8</v>
      </c>
      <c r="B384" s="864" t="s">
        <v>162</v>
      </c>
      <c r="C384" s="893">
        <f t="shared" si="46"/>
        <v>555.775</v>
      </c>
      <c r="D384" s="903">
        <v>438.17429999999996</v>
      </c>
      <c r="E384" s="913">
        <f t="shared" si="47"/>
        <v>0.7884023210831721</v>
      </c>
      <c r="F384" s="228"/>
      <c r="G384" s="229"/>
      <c r="H384" s="229"/>
      <c r="I384" s="229"/>
      <c r="J384" s="229"/>
      <c r="K384" s="229"/>
      <c r="L384" s="65"/>
      <c r="M384" s="65"/>
      <c r="N384" s="18"/>
      <c r="O384" s="347"/>
      <c r="P384" s="347"/>
      <c r="Q384" s="98"/>
      <c r="R384" s="99"/>
      <c r="S384" s="99"/>
      <c r="T384" s="99"/>
      <c r="U384" s="99"/>
      <c r="V384" s="99"/>
      <c r="W384" s="100"/>
      <c r="X384" s="100"/>
      <c r="Y384" s="100"/>
      <c r="Z384" s="100"/>
      <c r="AA384" s="100"/>
      <c r="AB384" s="100"/>
    </row>
    <row r="385" spans="1:28" s="101" customFormat="1" ht="18">
      <c r="A385" s="249">
        <v>9</v>
      </c>
      <c r="B385" s="864" t="s">
        <v>163</v>
      </c>
      <c r="C385" s="893">
        <f t="shared" si="46"/>
        <v>1330.406</v>
      </c>
      <c r="D385" s="903">
        <v>867.481</v>
      </c>
      <c r="E385" s="913">
        <f t="shared" si="47"/>
        <v>0.6520423088891661</v>
      </c>
      <c r="F385" s="228"/>
      <c r="G385" s="229"/>
      <c r="H385" s="229"/>
      <c r="I385" s="229"/>
      <c r="J385" s="229"/>
      <c r="K385" s="229"/>
      <c r="L385" s="65"/>
      <c r="M385" s="65"/>
      <c r="N385" s="18"/>
      <c r="O385" s="346"/>
      <c r="P385" s="346"/>
      <c r="Q385" s="98"/>
      <c r="R385" s="99"/>
      <c r="S385" s="99"/>
      <c r="T385" s="99"/>
      <c r="U385" s="99"/>
      <c r="V385" s="99"/>
      <c r="W385" s="100"/>
      <c r="X385" s="100"/>
      <c r="Y385" s="100"/>
      <c r="Z385" s="100"/>
      <c r="AA385" s="100"/>
      <c r="AB385" s="100"/>
    </row>
    <row r="386" spans="1:28" s="96" customFormat="1" ht="18">
      <c r="A386" s="249">
        <v>10</v>
      </c>
      <c r="B386" s="864" t="s">
        <v>164</v>
      </c>
      <c r="C386" s="893">
        <f t="shared" si="46"/>
        <v>1199.836</v>
      </c>
      <c r="D386" s="903">
        <v>862.45489</v>
      </c>
      <c r="E386" s="913">
        <f t="shared" si="47"/>
        <v>0.7188106457882577</v>
      </c>
      <c r="F386" s="228"/>
      <c r="G386" s="229"/>
      <c r="H386" s="229"/>
      <c r="I386" s="229"/>
      <c r="J386" s="229"/>
      <c r="K386" s="229"/>
      <c r="L386" s="18"/>
      <c r="M386" s="18"/>
      <c r="N386" s="18"/>
      <c r="O386" s="346"/>
      <c r="P386" s="346"/>
      <c r="Q386" s="97"/>
      <c r="R386" s="94"/>
      <c r="S386" s="94"/>
      <c r="T386" s="94"/>
      <c r="U386" s="94"/>
      <c r="V386" s="94"/>
      <c r="W386" s="95"/>
      <c r="X386" s="95"/>
      <c r="Y386" s="95"/>
      <c r="Z386" s="95"/>
      <c r="AA386" s="95"/>
      <c r="AB386" s="95"/>
    </row>
    <row r="387" spans="1:28" s="96" customFormat="1" ht="18">
      <c r="A387" s="249">
        <v>11</v>
      </c>
      <c r="B387" s="864" t="s">
        <v>143</v>
      </c>
      <c r="C387" s="893">
        <f t="shared" si="46"/>
        <v>306.834</v>
      </c>
      <c r="D387" s="903">
        <v>144.3247</v>
      </c>
      <c r="E387" s="914">
        <f t="shared" si="47"/>
        <v>0.4703673647640092</v>
      </c>
      <c r="F387" s="228"/>
      <c r="G387" s="229"/>
      <c r="H387" s="229"/>
      <c r="I387" s="229"/>
      <c r="J387" s="229"/>
      <c r="K387" s="229"/>
      <c r="L387" s="18"/>
      <c r="M387" s="18"/>
      <c r="N387" s="18"/>
      <c r="O387" s="346"/>
      <c r="P387" s="346"/>
      <c r="Q387" s="97"/>
      <c r="R387" s="94"/>
      <c r="S387" s="94"/>
      <c r="T387" s="94"/>
      <c r="U387" s="94"/>
      <c r="V387" s="94"/>
      <c r="W387" s="95"/>
      <c r="X387" s="95"/>
      <c r="Y387" s="95"/>
      <c r="Z387" s="95"/>
      <c r="AA387" s="95"/>
      <c r="AB387" s="95"/>
    </row>
    <row r="388" spans="1:28" s="96" customFormat="1" ht="18">
      <c r="A388" s="249">
        <v>12</v>
      </c>
      <c r="B388" s="864" t="s">
        <v>144</v>
      </c>
      <c r="C388" s="893">
        <f t="shared" si="46"/>
        <v>421.45399999999995</v>
      </c>
      <c r="D388" s="903">
        <v>157.2601</v>
      </c>
      <c r="E388" s="913">
        <f t="shared" si="47"/>
        <v>0.3731370446122234</v>
      </c>
      <c r="F388" s="228"/>
      <c r="G388" s="229"/>
      <c r="H388" s="229"/>
      <c r="I388" s="229"/>
      <c r="J388" s="229"/>
      <c r="K388" s="229"/>
      <c r="L388" s="18"/>
      <c r="M388" s="18"/>
      <c r="N388" s="18"/>
      <c r="O388" s="346"/>
      <c r="P388" s="346"/>
      <c r="Q388" s="97"/>
      <c r="R388" s="94"/>
      <c r="S388" s="94"/>
      <c r="T388" s="94"/>
      <c r="U388" s="94"/>
      <c r="V388" s="116"/>
      <c r="W388" s="95"/>
      <c r="X388" s="95"/>
      <c r="Y388" s="94"/>
      <c r="Z388" s="95"/>
      <c r="AA388" s="95"/>
      <c r="AB388" s="95"/>
    </row>
    <row r="389" spans="1:28" s="96" customFormat="1" ht="18">
      <c r="A389" s="249">
        <v>13</v>
      </c>
      <c r="B389" s="864" t="s">
        <v>145</v>
      </c>
      <c r="C389" s="893">
        <f t="shared" si="46"/>
        <v>938.311</v>
      </c>
      <c r="D389" s="903">
        <v>492.556</v>
      </c>
      <c r="E389" s="913">
        <f>D389/C389</f>
        <v>0.5249389594707937</v>
      </c>
      <c r="F389" s="228"/>
      <c r="G389" s="229"/>
      <c r="H389" s="229"/>
      <c r="I389" s="229"/>
      <c r="J389" s="229"/>
      <c r="K389" s="229"/>
      <c r="L389" s="18"/>
      <c r="M389" s="18"/>
      <c r="N389" s="18"/>
      <c r="O389" s="346"/>
      <c r="P389" s="346"/>
      <c r="Q389" s="97"/>
      <c r="R389" s="94"/>
      <c r="S389" s="94"/>
      <c r="T389" s="94"/>
      <c r="U389" s="94"/>
      <c r="V389" s="94"/>
      <c r="W389" s="95"/>
      <c r="X389" s="95"/>
      <c r="Y389" s="95"/>
      <c r="Z389" s="95"/>
      <c r="AA389" s="95"/>
      <c r="AB389" s="95"/>
    </row>
    <row r="390" spans="1:28" s="96" customFormat="1" ht="18">
      <c r="A390" s="249">
        <v>14</v>
      </c>
      <c r="B390" s="864" t="s">
        <v>146</v>
      </c>
      <c r="C390" s="893">
        <f t="shared" si="46"/>
        <v>1146.53</v>
      </c>
      <c r="D390" s="903">
        <v>468.09005</v>
      </c>
      <c r="E390" s="913">
        <f aca="true" t="shared" si="48" ref="E390:E396">D390/C390</f>
        <v>0.40826672655752577</v>
      </c>
      <c r="F390" s="228"/>
      <c r="G390" s="229"/>
      <c r="H390" s="229"/>
      <c r="I390" s="229"/>
      <c r="J390" s="229"/>
      <c r="K390" s="229"/>
      <c r="L390" s="18"/>
      <c r="M390" s="18"/>
      <c r="N390" s="18"/>
      <c r="O390" s="346"/>
      <c r="P390" s="346"/>
      <c r="Q390" s="97"/>
      <c r="R390" s="94"/>
      <c r="S390" s="94"/>
      <c r="T390" s="94"/>
      <c r="U390" s="94"/>
      <c r="V390" s="116"/>
      <c r="W390" s="95"/>
      <c r="X390" s="95"/>
      <c r="Y390" s="94"/>
      <c r="Z390" s="95"/>
      <c r="AA390" s="95"/>
      <c r="AB390" s="95"/>
    </row>
    <row r="391" spans="1:28" s="96" customFormat="1" ht="18">
      <c r="A391" s="249">
        <v>15</v>
      </c>
      <c r="B391" s="864" t="s">
        <v>147</v>
      </c>
      <c r="C391" s="893">
        <f t="shared" si="46"/>
        <v>588.082</v>
      </c>
      <c r="D391" s="903">
        <v>213.801</v>
      </c>
      <c r="E391" s="913">
        <f t="shared" si="48"/>
        <v>0.363556442808996</v>
      </c>
      <c r="F391" s="228"/>
      <c r="G391" s="229"/>
      <c r="H391" s="229"/>
      <c r="I391" s="229"/>
      <c r="J391" s="229"/>
      <c r="K391" s="229"/>
      <c r="L391" s="18"/>
      <c r="M391" s="18"/>
      <c r="N391" s="18"/>
      <c r="O391" s="346"/>
      <c r="P391" s="346"/>
      <c r="Q391" s="97"/>
      <c r="R391" s="94"/>
      <c r="S391" s="94"/>
      <c r="T391" s="94"/>
      <c r="U391" s="94"/>
      <c r="V391" s="94"/>
      <c r="W391" s="95"/>
      <c r="X391" s="95"/>
      <c r="Y391" s="95"/>
      <c r="Z391" s="95"/>
      <c r="AA391" s="95"/>
      <c r="AB391" s="95"/>
    </row>
    <row r="392" spans="1:28" s="96" customFormat="1" ht="18">
      <c r="A392" s="249">
        <v>16</v>
      </c>
      <c r="B392" s="864" t="s">
        <v>148</v>
      </c>
      <c r="C392" s="893">
        <f t="shared" si="46"/>
        <v>446.04999999999995</v>
      </c>
      <c r="D392" s="903">
        <v>279.27879</v>
      </c>
      <c r="E392" s="913">
        <f t="shared" si="48"/>
        <v>0.626115435489295</v>
      </c>
      <c r="F392" s="228"/>
      <c r="G392" s="229"/>
      <c r="H392" s="229"/>
      <c r="I392" s="229"/>
      <c r="J392" s="229"/>
      <c r="K392" s="229"/>
      <c r="L392" s="18"/>
      <c r="M392" s="18"/>
      <c r="N392" s="18"/>
      <c r="O392" s="346"/>
      <c r="P392" s="346"/>
      <c r="Q392" s="97"/>
      <c r="R392" s="94"/>
      <c r="S392" s="94"/>
      <c r="T392" s="94"/>
      <c r="U392" s="94"/>
      <c r="V392" s="94"/>
      <c r="W392" s="95"/>
      <c r="X392" s="95"/>
      <c r="Y392" s="95"/>
      <c r="Z392" s="95"/>
      <c r="AA392" s="95"/>
      <c r="AB392" s="95"/>
    </row>
    <row r="393" spans="1:28" s="96" customFormat="1" ht="18">
      <c r="A393" s="249">
        <v>17</v>
      </c>
      <c r="B393" s="864" t="s">
        <v>149</v>
      </c>
      <c r="C393" s="893">
        <f t="shared" si="46"/>
        <v>332.123</v>
      </c>
      <c r="D393" s="903">
        <v>115.03500000000001</v>
      </c>
      <c r="E393" s="913">
        <f t="shared" si="48"/>
        <v>0.3463626427558465</v>
      </c>
      <c r="F393" s="228"/>
      <c r="G393" s="229"/>
      <c r="H393" s="229"/>
      <c r="I393" s="229"/>
      <c r="J393" s="229"/>
      <c r="K393" s="229"/>
      <c r="L393" s="18"/>
      <c r="M393" s="18"/>
      <c r="N393" s="18"/>
      <c r="O393" s="346"/>
      <c r="P393" s="346"/>
      <c r="Q393" s="97"/>
      <c r="R393" s="94"/>
      <c r="S393" s="94"/>
      <c r="T393" s="94"/>
      <c r="U393" s="94"/>
      <c r="V393" s="94"/>
      <c r="W393" s="95"/>
      <c r="X393" s="95"/>
      <c r="Y393" s="95"/>
      <c r="Z393" s="95"/>
      <c r="AA393" s="95"/>
      <c r="AB393" s="95"/>
    </row>
    <row r="394" spans="1:28" s="96" customFormat="1" ht="18">
      <c r="A394" s="249">
        <v>18</v>
      </c>
      <c r="B394" s="864" t="s">
        <v>150</v>
      </c>
      <c r="C394" s="893">
        <f t="shared" si="46"/>
        <v>1238.149</v>
      </c>
      <c r="D394" s="903">
        <v>601.261</v>
      </c>
      <c r="E394" s="913">
        <f t="shared" si="48"/>
        <v>0.48561279781351036</v>
      </c>
      <c r="F394" s="228"/>
      <c r="G394" s="229"/>
      <c r="H394" s="229"/>
      <c r="I394" s="229"/>
      <c r="J394" s="229"/>
      <c r="K394" s="229"/>
      <c r="L394" s="18"/>
      <c r="M394" s="18"/>
      <c r="N394" s="18"/>
      <c r="O394" s="346"/>
      <c r="P394" s="346"/>
      <c r="Q394" s="97"/>
      <c r="R394" s="94"/>
      <c r="S394" s="94"/>
      <c r="T394" s="94"/>
      <c r="U394" s="94"/>
      <c r="V394" s="94"/>
      <c r="W394" s="95"/>
      <c r="X394" s="95"/>
      <c r="Y394" s="95"/>
      <c r="Z394" s="95"/>
      <c r="AA394" s="95"/>
      <c r="AB394" s="95"/>
    </row>
    <row r="395" spans="1:28" s="96" customFormat="1" ht="18">
      <c r="A395" s="249">
        <v>19</v>
      </c>
      <c r="B395" s="864" t="s">
        <v>151</v>
      </c>
      <c r="C395" s="893">
        <f t="shared" si="46"/>
        <v>683.0229999999999</v>
      </c>
      <c r="D395" s="903">
        <v>274.75095</v>
      </c>
      <c r="E395" s="913">
        <f t="shared" si="48"/>
        <v>0.4022572446315864</v>
      </c>
      <c r="F395" s="228"/>
      <c r="G395" s="229"/>
      <c r="H395" s="229"/>
      <c r="I395" s="229"/>
      <c r="J395" s="229"/>
      <c r="K395" s="229"/>
      <c r="L395" s="18"/>
      <c r="M395" s="18"/>
      <c r="N395" s="18"/>
      <c r="O395" s="346"/>
      <c r="P395" s="346"/>
      <c r="Q395" s="97"/>
      <c r="R395" s="94"/>
      <c r="S395" s="94"/>
      <c r="T395" s="94"/>
      <c r="U395" s="94"/>
      <c r="V395" s="116"/>
      <c r="W395" s="95"/>
      <c r="X395" s="95"/>
      <c r="Y395" s="94"/>
      <c r="Z395" s="95"/>
      <c r="AA395" s="95"/>
      <c r="AB395" s="95"/>
    </row>
    <row r="396" spans="1:28" s="96" customFormat="1" ht="18.75" thickBot="1">
      <c r="A396" s="249">
        <v>20</v>
      </c>
      <c r="B396" s="864" t="s">
        <v>152</v>
      </c>
      <c r="C396" s="893">
        <f t="shared" si="46"/>
        <v>1428.284</v>
      </c>
      <c r="D396" s="903">
        <v>700.4947</v>
      </c>
      <c r="E396" s="913">
        <f t="shared" si="48"/>
        <v>0.49044496752746647</v>
      </c>
      <c r="F396" s="228"/>
      <c r="G396" s="229"/>
      <c r="H396" s="229"/>
      <c r="I396" s="229"/>
      <c r="J396" s="229"/>
      <c r="K396" s="229"/>
      <c r="L396" s="18"/>
      <c r="M396" s="18"/>
      <c r="N396" s="18"/>
      <c r="O396" s="346"/>
      <c r="P396" s="346"/>
      <c r="Q396" s="97"/>
      <c r="R396" s="94"/>
      <c r="S396" s="94"/>
      <c r="T396" s="94"/>
      <c r="U396" s="94"/>
      <c r="V396" s="94"/>
      <c r="W396" s="95"/>
      <c r="X396" s="95"/>
      <c r="Y396" s="95"/>
      <c r="Z396" s="95"/>
      <c r="AA396" s="95"/>
      <c r="AB396" s="95"/>
    </row>
    <row r="397" spans="1:28" ht="18.75" customHeight="1" thickBot="1">
      <c r="A397" s="467"/>
      <c r="B397" s="679" t="s">
        <v>20</v>
      </c>
      <c r="C397" s="900">
        <f>SUM(C377:C396)</f>
        <v>16678.376</v>
      </c>
      <c r="D397" s="900">
        <f>SUM(D377:D396)</f>
        <v>10218.8352</v>
      </c>
      <c r="E397" s="915">
        <f>D397/C397</f>
        <v>0.6126996537312746</v>
      </c>
      <c r="F397" s="228"/>
      <c r="G397" s="229"/>
      <c r="H397" s="229"/>
      <c r="I397" s="229"/>
      <c r="J397" s="229"/>
      <c r="K397" s="229"/>
      <c r="O397" s="346"/>
      <c r="P397" s="346"/>
      <c r="Q397" s="65"/>
      <c r="R397" s="66"/>
      <c r="S397" s="66"/>
      <c r="T397" s="66"/>
      <c r="U397" s="66"/>
      <c r="V397" s="66"/>
      <c r="W397" s="70"/>
      <c r="X397" s="70"/>
      <c r="Y397" s="70"/>
      <c r="Z397" s="70"/>
      <c r="AA397" s="4"/>
      <c r="AB397" s="4"/>
    </row>
    <row r="398" spans="1:28" ht="15.75">
      <c r="A398" s="486"/>
      <c r="B398" s="476"/>
      <c r="C398" s="477"/>
      <c r="D398" s="457"/>
      <c r="E398" s="478"/>
      <c r="F398" s="228"/>
      <c r="G398" s="229"/>
      <c r="H398" s="229"/>
      <c r="I398" s="229"/>
      <c r="J398" s="229"/>
      <c r="K398" s="229"/>
      <c r="Q398" s="65"/>
      <c r="R398" s="66"/>
      <c r="S398" s="66"/>
      <c r="T398" s="66"/>
      <c r="U398" s="66"/>
      <c r="V398" s="66"/>
      <c r="W398" s="70"/>
      <c r="X398" s="70"/>
      <c r="Y398" s="70"/>
      <c r="Z398" s="70"/>
      <c r="AA398" s="4"/>
      <c r="AB398" s="4"/>
    </row>
    <row r="399" spans="1:28" ht="15.75">
      <c r="A399" s="455"/>
      <c r="B399" s="476"/>
      <c r="C399" s="477"/>
      <c r="D399" s="457"/>
      <c r="E399" s="478"/>
      <c r="F399" s="228"/>
      <c r="G399" s="229"/>
      <c r="H399" s="229"/>
      <c r="I399" s="229"/>
      <c r="J399" s="229"/>
      <c r="K399" s="229"/>
      <c r="Q399" s="65"/>
      <c r="R399" s="66"/>
      <c r="S399" s="66"/>
      <c r="T399" s="66"/>
      <c r="U399" s="66"/>
      <c r="V399" s="66"/>
      <c r="W399" s="70"/>
      <c r="X399" s="70"/>
      <c r="Y399" s="70"/>
      <c r="Z399" s="70"/>
      <c r="AA399" s="4"/>
      <c r="AB399" s="4"/>
    </row>
    <row r="400" spans="1:28" ht="15.75">
      <c r="A400" s="455"/>
      <c r="B400" s="476"/>
      <c r="C400" s="477"/>
      <c r="D400" s="457"/>
      <c r="E400" s="478"/>
      <c r="F400" s="228"/>
      <c r="G400" s="229"/>
      <c r="H400" s="229"/>
      <c r="I400" s="229"/>
      <c r="J400" s="229"/>
      <c r="K400" s="229"/>
      <c r="Q400" s="65"/>
      <c r="R400" s="66"/>
      <c r="S400" s="66"/>
      <c r="T400" s="66"/>
      <c r="U400" s="66"/>
      <c r="V400" s="66"/>
      <c r="W400" s="70"/>
      <c r="X400" s="70"/>
      <c r="Y400" s="70"/>
      <c r="Z400" s="70"/>
      <c r="AA400" s="4"/>
      <c r="AB400" s="4"/>
    </row>
    <row r="401" spans="1:28" ht="15.75">
      <c r="A401" s="455"/>
      <c r="B401" s="476"/>
      <c r="C401" s="477"/>
      <c r="D401" s="457"/>
      <c r="E401" s="478"/>
      <c r="F401" s="228"/>
      <c r="G401" s="229"/>
      <c r="H401" s="229"/>
      <c r="I401" s="229"/>
      <c r="J401" s="229"/>
      <c r="K401" s="229"/>
      <c r="Q401" s="65"/>
      <c r="R401" s="66"/>
      <c r="S401" s="66"/>
      <c r="T401" s="66"/>
      <c r="U401" s="66"/>
      <c r="V401" s="66"/>
      <c r="W401" s="70"/>
      <c r="X401" s="70"/>
      <c r="Y401" s="70"/>
      <c r="Z401" s="70"/>
      <c r="AA401" s="4"/>
      <c r="AB401" s="4"/>
    </row>
    <row r="402" spans="1:28" ht="15.75">
      <c r="A402" s="1169" t="s">
        <v>350</v>
      </c>
      <c r="B402" s="1169"/>
      <c r="C402" s="1169"/>
      <c r="D402" s="1169"/>
      <c r="E402" s="1169"/>
      <c r="F402" s="228"/>
      <c r="G402" s="229"/>
      <c r="H402" s="229"/>
      <c r="I402" s="229"/>
      <c r="J402" s="229"/>
      <c r="K402" s="229"/>
      <c r="Q402" s="65"/>
      <c r="R402" s="66"/>
      <c r="S402" s="66"/>
      <c r="T402" s="66"/>
      <c r="U402" s="66"/>
      <c r="V402" s="66"/>
      <c r="W402" s="70"/>
      <c r="X402" s="70"/>
      <c r="Y402" s="70"/>
      <c r="Z402" s="70"/>
      <c r="AA402" s="4"/>
      <c r="AB402" s="4"/>
    </row>
    <row r="403" spans="1:28" ht="16.5" thickBot="1">
      <c r="A403" s="464" t="s">
        <v>348</v>
      </c>
      <c r="B403" s="464"/>
      <c r="C403" s="464"/>
      <c r="D403" s="464"/>
      <c r="E403" s="285"/>
      <c r="F403" s="285"/>
      <c r="G403" s="229"/>
      <c r="H403" s="229"/>
      <c r="I403" s="229"/>
      <c r="J403" s="229"/>
      <c r="K403" s="229"/>
      <c r="Q403" s="65"/>
      <c r="R403" s="66"/>
      <c r="S403" s="66"/>
      <c r="T403" s="66"/>
      <c r="U403" s="66"/>
      <c r="V403" s="66"/>
      <c r="W403" s="70"/>
      <c r="X403" s="70"/>
      <c r="Y403" s="70"/>
      <c r="Z403" s="70"/>
      <c r="AA403" s="4"/>
      <c r="AB403" s="4"/>
    </row>
    <row r="404" spans="1:28" ht="16.5" thickBot="1">
      <c r="A404" s="1145" t="s">
        <v>428</v>
      </c>
      <c r="B404" s="1146"/>
      <c r="C404" s="1146"/>
      <c r="D404" s="1147"/>
      <c r="E404" s="285"/>
      <c r="F404" s="285"/>
      <c r="G404" s="229"/>
      <c r="H404" s="229"/>
      <c r="I404" s="229"/>
      <c r="J404" s="229"/>
      <c r="K404" s="229"/>
      <c r="Q404" s="65"/>
      <c r="R404" s="66"/>
      <c r="S404" s="66"/>
      <c r="T404" s="66"/>
      <c r="U404" s="66"/>
      <c r="V404" s="66"/>
      <c r="W404" s="70"/>
      <c r="X404" s="70"/>
      <c r="Y404" s="70"/>
      <c r="Z404" s="70"/>
      <c r="AA404" s="4"/>
      <c r="AB404" s="4"/>
    </row>
    <row r="405" spans="1:28" ht="31.5">
      <c r="A405" s="487" t="s">
        <v>59</v>
      </c>
      <c r="B405" s="488" t="s">
        <v>24</v>
      </c>
      <c r="C405" s="488" t="s">
        <v>25</v>
      </c>
      <c r="D405" s="489" t="s">
        <v>26</v>
      </c>
      <c r="E405" s="285"/>
      <c r="F405" s="285"/>
      <c r="G405" s="229"/>
      <c r="H405" s="229"/>
      <c r="I405" s="229"/>
      <c r="J405" s="229"/>
      <c r="K405" s="229"/>
      <c r="Q405" s="65"/>
      <c r="R405" s="66"/>
      <c r="S405" s="66"/>
      <c r="T405" s="66"/>
      <c r="U405" s="66"/>
      <c r="V405" s="66"/>
      <c r="W405" s="70"/>
      <c r="X405" s="70"/>
      <c r="Y405" s="70"/>
      <c r="Z405" s="70"/>
      <c r="AA405" s="4"/>
      <c r="AB405" s="4"/>
    </row>
    <row r="406" spans="1:28" ht="15.75">
      <c r="A406" s="1148" t="s">
        <v>128</v>
      </c>
      <c r="B406" s="1067" t="s">
        <v>363</v>
      </c>
      <c r="C406" s="1064" t="s">
        <v>364</v>
      </c>
      <c r="D406" s="1063">
        <v>103.74</v>
      </c>
      <c r="E406" s="285"/>
      <c r="F406" s="285"/>
      <c r="G406" s="229"/>
      <c r="H406" s="229"/>
      <c r="I406" s="229"/>
      <c r="J406" s="229"/>
      <c r="K406" s="229"/>
      <c r="Q406" s="65"/>
      <c r="R406" s="66"/>
      <c r="S406" s="66"/>
      <c r="T406" s="66"/>
      <c r="U406" s="66"/>
      <c r="V406" s="66"/>
      <c r="W406" s="70"/>
      <c r="X406" s="70"/>
      <c r="Y406" s="70"/>
      <c r="Z406" s="70"/>
      <c r="AA406" s="4"/>
      <c r="AB406" s="4"/>
    </row>
    <row r="407" spans="1:28" ht="15.75">
      <c r="A407" s="1149"/>
      <c r="B407" s="1067" t="s">
        <v>446</v>
      </c>
      <c r="C407" s="1064" t="s">
        <v>470</v>
      </c>
      <c r="D407" s="1063">
        <v>131.9</v>
      </c>
      <c r="E407" s="285"/>
      <c r="F407" s="285"/>
      <c r="G407" s="229"/>
      <c r="H407" s="229"/>
      <c r="I407" s="229"/>
      <c r="J407" s="229"/>
      <c r="K407" s="229"/>
      <c r="Q407" s="65"/>
      <c r="R407" s="66"/>
      <c r="S407" s="66"/>
      <c r="T407" s="66"/>
      <c r="U407" s="66"/>
      <c r="V407" s="66"/>
      <c r="W407" s="70"/>
      <c r="X407" s="70"/>
      <c r="Y407" s="70"/>
      <c r="Z407" s="70"/>
      <c r="AA407" s="4"/>
      <c r="AB407" s="4"/>
    </row>
    <row r="408" spans="1:28" ht="50.25" customHeight="1">
      <c r="A408" s="1149"/>
      <c r="B408" s="1067" t="s">
        <v>472</v>
      </c>
      <c r="C408" s="1064" t="s">
        <v>471</v>
      </c>
      <c r="D408" s="1063">
        <v>-97.18</v>
      </c>
      <c r="E408" s="285"/>
      <c r="F408" s="285"/>
      <c r="G408" s="229"/>
      <c r="H408" s="229"/>
      <c r="I408" s="229"/>
      <c r="J408" s="229"/>
      <c r="K408" s="229"/>
      <c r="Q408" s="65"/>
      <c r="R408" s="66"/>
      <c r="S408" s="66"/>
      <c r="T408" s="66"/>
      <c r="U408" s="66"/>
      <c r="V408" s="66"/>
      <c r="W408" s="70"/>
      <c r="X408" s="70"/>
      <c r="Y408" s="70"/>
      <c r="Z408" s="70"/>
      <c r="AA408" s="4"/>
      <c r="AB408" s="4"/>
    </row>
    <row r="409" spans="1:28" ht="15.75">
      <c r="A409" s="1149"/>
      <c r="B409" s="497" t="s">
        <v>445</v>
      </c>
      <c r="C409" s="1065" t="s">
        <v>444</v>
      </c>
      <c r="D409" s="1066" t="s">
        <v>444</v>
      </c>
      <c r="E409" s="285"/>
      <c r="F409" s="285"/>
      <c r="G409" s="229"/>
      <c r="H409" s="229"/>
      <c r="I409" s="229"/>
      <c r="J409" s="229"/>
      <c r="K409" s="229"/>
      <c r="Q409" s="65"/>
      <c r="R409" s="66"/>
      <c r="S409" s="66"/>
      <c r="T409" s="66"/>
      <c r="U409" s="66"/>
      <c r="V409" s="66"/>
      <c r="W409" s="70"/>
      <c r="X409" s="70"/>
      <c r="Y409" s="70"/>
      <c r="Z409" s="70"/>
      <c r="AA409" s="4"/>
      <c r="AB409" s="4"/>
    </row>
    <row r="410" spans="1:28" ht="16.5" thickBot="1">
      <c r="A410" s="1150"/>
      <c r="B410" s="1121" t="s">
        <v>276</v>
      </c>
      <c r="C410" s="1122"/>
      <c r="D410" s="843">
        <f>SUM(D406:D409)</f>
        <v>138.45999999999998</v>
      </c>
      <c r="E410" s="285"/>
      <c r="F410" s="285"/>
      <c r="G410" s="229"/>
      <c r="H410" s="229"/>
      <c r="I410" s="229"/>
      <c r="J410" s="229"/>
      <c r="K410" s="229"/>
      <c r="Q410" s="65"/>
      <c r="R410" s="66"/>
      <c r="S410" s="66"/>
      <c r="T410" s="66"/>
      <c r="U410" s="66"/>
      <c r="V410" s="66"/>
      <c r="W410" s="70"/>
      <c r="X410" s="70"/>
      <c r="Y410" s="70"/>
      <c r="Z410" s="70"/>
      <c r="AA410" s="4"/>
      <c r="AB410" s="4"/>
    </row>
    <row r="411" spans="1:28" ht="15.75">
      <c r="A411" s="557"/>
      <c r="B411" s="228"/>
      <c r="C411" s="499"/>
      <c r="D411" s="230"/>
      <c r="E411" s="285"/>
      <c r="F411" s="285"/>
      <c r="G411" s="229"/>
      <c r="H411" s="229"/>
      <c r="I411" s="229"/>
      <c r="J411" s="229"/>
      <c r="K411" s="229"/>
      <c r="Q411" s="65"/>
      <c r="R411" s="66"/>
      <c r="S411" s="66"/>
      <c r="T411" s="66"/>
      <c r="U411" s="66"/>
      <c r="V411" s="66"/>
      <c r="W411" s="70"/>
      <c r="X411" s="70"/>
      <c r="Y411" s="70"/>
      <c r="Z411" s="70"/>
      <c r="AA411" s="4"/>
      <c r="AB411" s="4"/>
    </row>
    <row r="412" spans="1:28" ht="15.75">
      <c r="A412" s="285"/>
      <c r="B412" s="285"/>
      <c r="C412" s="285"/>
      <c r="D412" s="285"/>
      <c r="E412" s="285"/>
      <c r="F412" s="285"/>
      <c r="G412" s="229"/>
      <c r="H412" s="229"/>
      <c r="I412" s="229"/>
      <c r="J412" s="229"/>
      <c r="K412" s="229"/>
      <c r="Q412" s="65"/>
      <c r="R412" s="66"/>
      <c r="S412" s="66"/>
      <c r="T412" s="66"/>
      <c r="U412" s="66"/>
      <c r="V412" s="66"/>
      <c r="W412" s="70"/>
      <c r="X412" s="70"/>
      <c r="Y412" s="70"/>
      <c r="Z412" s="70"/>
      <c r="AA412" s="4"/>
      <c r="AB412" s="4"/>
    </row>
    <row r="413" spans="1:28" ht="16.5" thickBot="1">
      <c r="A413" s="285" t="s">
        <v>349</v>
      </c>
      <c r="B413" s="228"/>
      <c r="C413" s="228"/>
      <c r="D413" s="230"/>
      <c r="E413" s="231"/>
      <c r="F413" s="228"/>
      <c r="G413" s="229"/>
      <c r="H413" s="229"/>
      <c r="I413" s="229"/>
      <c r="J413" s="229"/>
      <c r="K413" s="229"/>
      <c r="Q413" s="65"/>
      <c r="R413" s="66"/>
      <c r="S413" s="66"/>
      <c r="T413" s="66"/>
      <c r="U413" s="66"/>
      <c r="V413" s="66"/>
      <c r="W413" s="70"/>
      <c r="X413" s="70"/>
      <c r="Y413" s="70"/>
      <c r="Z413" s="70"/>
      <c r="AA413" s="4"/>
      <c r="AB413" s="4"/>
    </row>
    <row r="414" spans="1:28" ht="31.5">
      <c r="A414" s="837" t="s">
        <v>13</v>
      </c>
      <c r="B414" s="838" t="s">
        <v>226</v>
      </c>
      <c r="C414" s="452" t="s">
        <v>227</v>
      </c>
      <c r="D414" s="452" t="s">
        <v>88</v>
      </c>
      <c r="E414" s="460" t="s">
        <v>89</v>
      </c>
      <c r="F414" s="471" t="s">
        <v>90</v>
      </c>
      <c r="G414" s="479"/>
      <c r="H414" s="479"/>
      <c r="I414" s="479"/>
      <c r="J414" s="479"/>
      <c r="K414" s="479"/>
      <c r="L414" s="103"/>
      <c r="M414" s="103"/>
      <c r="N414" s="103"/>
      <c r="O414" s="103"/>
      <c r="P414" s="103"/>
      <c r="Q414" s="65"/>
      <c r="R414" s="66"/>
      <c r="S414" s="66"/>
      <c r="T414" s="66"/>
      <c r="U414" s="66"/>
      <c r="V414" s="66"/>
      <c r="W414" s="70"/>
      <c r="X414" s="70"/>
      <c r="Y414" s="70"/>
      <c r="Z414" s="70"/>
      <c r="AA414" s="4"/>
      <c r="AB414" s="4"/>
    </row>
    <row r="415" spans="1:28" ht="16.5" thickBot="1">
      <c r="A415" s="839">
        <f>C440</f>
        <v>500.3499999999999</v>
      </c>
      <c r="B415" s="787"/>
      <c r="C415" s="732">
        <f>B415/A415</f>
        <v>0</v>
      </c>
      <c r="D415" s="788"/>
      <c r="E415" s="788">
        <f>E440</f>
        <v>113.85629200000001</v>
      </c>
      <c r="F415" s="45" t="e">
        <f>E415/D415</f>
        <v>#DIV/0!</v>
      </c>
      <c r="G415" s="229"/>
      <c r="H415" s="229"/>
      <c r="I415" s="229"/>
      <c r="J415" s="811"/>
      <c r="K415" s="229"/>
      <c r="Q415" s="65"/>
      <c r="R415" s="66">
        <v>675.77</v>
      </c>
      <c r="S415" s="66"/>
      <c r="T415" s="66"/>
      <c r="U415" s="66"/>
      <c r="V415" s="66"/>
      <c r="W415" s="70"/>
      <c r="X415" s="70"/>
      <c r="Y415" s="70"/>
      <c r="Z415" s="70"/>
      <c r="AA415" s="4"/>
      <c r="AB415" s="4"/>
    </row>
    <row r="416" spans="1:28" ht="15.75">
      <c r="A416" s="230"/>
      <c r="B416" s="230"/>
      <c r="C416" s="228"/>
      <c r="D416" s="230"/>
      <c r="E416" s="231"/>
      <c r="F416" s="228"/>
      <c r="G416" s="229"/>
      <c r="H416" s="229"/>
      <c r="I416" s="229"/>
      <c r="J416" s="229"/>
      <c r="K416" s="229"/>
      <c r="Q416" s="65"/>
      <c r="R416" s="66">
        <v>535.54</v>
      </c>
      <c r="S416" s="66"/>
      <c r="T416" s="66"/>
      <c r="U416" s="66"/>
      <c r="V416" s="66"/>
      <c r="W416" s="70"/>
      <c r="X416" s="70"/>
      <c r="Y416" s="70"/>
      <c r="Z416" s="70"/>
      <c r="AA416" s="4"/>
      <c r="AB416" s="4"/>
    </row>
    <row r="417" spans="1:28" ht="15.75">
      <c r="A417" s="285" t="s">
        <v>129</v>
      </c>
      <c r="B417" s="285"/>
      <c r="C417" s="285"/>
      <c r="D417" s="285"/>
      <c r="E417" s="285"/>
      <c r="F417" s="285"/>
      <c r="G417" s="449"/>
      <c r="H417" s="449"/>
      <c r="I417" s="449"/>
      <c r="J417" s="449"/>
      <c r="K417" s="449"/>
      <c r="L417" s="82"/>
      <c r="M417" s="82"/>
      <c r="N417" s="82"/>
      <c r="O417" s="82"/>
      <c r="P417" s="82"/>
      <c r="Q417" s="65"/>
      <c r="R417" s="66">
        <f>R415+R416</f>
        <v>1211.31</v>
      </c>
      <c r="S417" s="66">
        <v>1.62</v>
      </c>
      <c r="T417" s="66">
        <f>R417+S417</f>
        <v>1212.9299999999998</v>
      </c>
      <c r="U417" s="66"/>
      <c r="V417" s="66"/>
      <c r="W417" s="70"/>
      <c r="X417" s="70"/>
      <c r="Y417" s="70"/>
      <c r="Z417" s="70"/>
      <c r="AA417" s="4"/>
      <c r="AB417" s="4"/>
    </row>
    <row r="418" spans="1:29" ht="16.5" thickBot="1">
      <c r="A418" s="227"/>
      <c r="B418" s="228"/>
      <c r="C418" s="228"/>
      <c r="D418" s="1156" t="s">
        <v>78</v>
      </c>
      <c r="E418" s="1156"/>
      <c r="F418" s="1156"/>
      <c r="G418" s="1156"/>
      <c r="H418" s="1077"/>
      <c r="I418" s="792"/>
      <c r="J418" s="556"/>
      <c r="K418" s="556"/>
      <c r="L418" s="104"/>
      <c r="M418" s="104"/>
      <c r="N418" s="104"/>
      <c r="O418" s="104"/>
      <c r="P418" s="104"/>
      <c r="Q418" s="65"/>
      <c r="R418" s="66"/>
      <c r="S418" s="66"/>
      <c r="T418" s="66"/>
      <c r="U418" s="66"/>
      <c r="V418" s="66"/>
      <c r="W418" s="66"/>
      <c r="X418" s="66"/>
      <c r="Y418" s="66"/>
      <c r="Z418" s="66"/>
      <c r="AA418" s="62"/>
      <c r="AB418" s="62"/>
      <c r="AC418" s="18"/>
    </row>
    <row r="419" spans="1:29" ht="32.25" thickBot="1">
      <c r="A419" s="675" t="s">
        <v>9</v>
      </c>
      <c r="B419" s="676" t="s">
        <v>10</v>
      </c>
      <c r="C419" s="676" t="s">
        <v>13</v>
      </c>
      <c r="D419" s="683" t="s">
        <v>79</v>
      </c>
      <c r="E419" s="683" t="s">
        <v>130</v>
      </c>
      <c r="F419" s="676" t="s">
        <v>80</v>
      </c>
      <c r="G419" s="687" t="s">
        <v>81</v>
      </c>
      <c r="H419" s="585"/>
      <c r="I419" s="585"/>
      <c r="J419" s="585"/>
      <c r="K419" s="585"/>
      <c r="L419" s="221"/>
      <c r="M419" s="221"/>
      <c r="N419" s="221"/>
      <c r="O419" s="221"/>
      <c r="P419" s="221"/>
      <c r="Q419" s="65"/>
      <c r="R419" s="66"/>
      <c r="S419" s="66"/>
      <c r="T419" s="66"/>
      <c r="U419" s="66"/>
      <c r="V419" s="66"/>
      <c r="W419" s="66"/>
      <c r="X419" s="66"/>
      <c r="Y419" s="66"/>
      <c r="Z419" s="70"/>
      <c r="AA419" s="62"/>
      <c r="AB419" s="62"/>
      <c r="AC419" s="18"/>
    </row>
    <row r="420" spans="1:28" ht="15.75">
      <c r="A420" s="667">
        <v>1</v>
      </c>
      <c r="B420" s="857" t="s">
        <v>155</v>
      </c>
      <c r="C420" s="892">
        <v>29.03</v>
      </c>
      <c r="D420" s="926">
        <v>30.73314</v>
      </c>
      <c r="E420" s="926">
        <v>7.004148</v>
      </c>
      <c r="F420" s="908">
        <f>D420-E420</f>
        <v>23.728991999999998</v>
      </c>
      <c r="G420" s="930">
        <f>E420/D420</f>
        <v>0.22790212780080396</v>
      </c>
      <c r="H420" s="1081"/>
      <c r="I420" s="332"/>
      <c r="J420" s="332"/>
      <c r="K420" s="332"/>
      <c r="L420" s="332"/>
      <c r="M420" s="295"/>
      <c r="N420" s="295"/>
      <c r="O420" s="295"/>
      <c r="P420" s="295"/>
      <c r="Q420" s="65"/>
      <c r="R420" s="66"/>
      <c r="S420" s="66"/>
      <c r="T420" s="66"/>
      <c r="U420" s="66"/>
      <c r="V420" s="66"/>
      <c r="W420" s="70"/>
      <c r="X420" s="70"/>
      <c r="Y420" s="70"/>
      <c r="Z420" s="70"/>
      <c r="AA420" s="4"/>
      <c r="AB420" s="4"/>
    </row>
    <row r="421" spans="1:29" ht="15.75">
      <c r="A421" s="249">
        <v>2</v>
      </c>
      <c r="B421" s="857" t="s">
        <v>156</v>
      </c>
      <c r="C421" s="893">
        <v>7.54</v>
      </c>
      <c r="D421" s="927">
        <v>9.229474799999998</v>
      </c>
      <c r="E421" s="927">
        <v>2.0499</v>
      </c>
      <c r="F421" s="904">
        <f aca="true" t="shared" si="49" ref="F421:F440">D421-E421</f>
        <v>7.179574799999998</v>
      </c>
      <c r="G421" s="931">
        <f aca="true" t="shared" si="50" ref="G421:G440">E421/D421</f>
        <v>0.22210364559422172</v>
      </c>
      <c r="H421" s="1081"/>
      <c r="I421" s="332"/>
      <c r="J421" s="332"/>
      <c r="K421" s="332"/>
      <c r="L421" s="332"/>
      <c r="M421" s="295"/>
      <c r="N421" s="295"/>
      <c r="O421" s="295"/>
      <c r="P421" s="295"/>
      <c r="Q421" s="65"/>
      <c r="R421" s="66"/>
      <c r="S421" s="66"/>
      <c r="T421" s="66"/>
      <c r="U421" s="66"/>
      <c r="V421" s="66"/>
      <c r="W421" s="70"/>
      <c r="X421" s="70"/>
      <c r="Y421" s="70"/>
      <c r="Z421" s="105"/>
      <c r="AA421" s="62"/>
      <c r="AB421" s="62"/>
      <c r="AC421" s="18"/>
    </row>
    <row r="422" spans="1:29" ht="15.75">
      <c r="A422" s="249">
        <v>3</v>
      </c>
      <c r="B422" s="857" t="s">
        <v>157</v>
      </c>
      <c r="C422" s="893">
        <v>28</v>
      </c>
      <c r="D422" s="927">
        <v>19.1244</v>
      </c>
      <c r="E422" s="927">
        <v>7.520001</v>
      </c>
      <c r="F422" s="904">
        <f t="shared" si="49"/>
        <v>11.604399</v>
      </c>
      <c r="G422" s="931">
        <f t="shared" si="50"/>
        <v>0.39321500282361793</v>
      </c>
      <c r="H422" s="1081"/>
      <c r="I422" s="332"/>
      <c r="J422" s="332"/>
      <c r="K422" s="332"/>
      <c r="L422" s="332"/>
      <c r="M422" s="295"/>
      <c r="N422" s="295"/>
      <c r="O422" s="295"/>
      <c r="P422" s="295"/>
      <c r="Q422" s="65"/>
      <c r="R422" s="66"/>
      <c r="S422" s="66"/>
      <c r="T422" s="66"/>
      <c r="U422" s="66"/>
      <c r="V422" s="201"/>
      <c r="W422" s="204"/>
      <c r="X422" s="204"/>
      <c r="Y422" s="204"/>
      <c r="Z422" s="70"/>
      <c r="AA422" s="62"/>
      <c r="AB422" s="62"/>
      <c r="AC422" s="18"/>
    </row>
    <row r="423" spans="1:28" ht="15.75">
      <c r="A423" s="249">
        <v>4</v>
      </c>
      <c r="B423" s="857" t="s">
        <v>158</v>
      </c>
      <c r="C423" s="893">
        <v>36.400000000000006</v>
      </c>
      <c r="D423" s="927">
        <v>9.32805</v>
      </c>
      <c r="E423" s="927">
        <v>0</v>
      </c>
      <c r="F423" s="904">
        <f t="shared" si="49"/>
        <v>9.32805</v>
      </c>
      <c r="G423" s="931">
        <f t="shared" si="50"/>
        <v>0</v>
      </c>
      <c r="H423" s="1081"/>
      <c r="I423" s="332"/>
      <c r="J423" s="332"/>
      <c r="K423" s="332"/>
      <c r="L423" s="332"/>
      <c r="M423" s="295"/>
      <c r="N423" s="295"/>
      <c r="O423" s="295"/>
      <c r="P423" s="295"/>
      <c r="Q423" s="65"/>
      <c r="R423" s="66"/>
      <c r="S423" s="66"/>
      <c r="T423" s="66"/>
      <c r="U423" s="66"/>
      <c r="V423" s="66"/>
      <c r="W423" s="70"/>
      <c r="X423" s="70"/>
      <c r="Y423" s="70"/>
      <c r="Z423" s="105"/>
      <c r="AA423" s="4"/>
      <c r="AB423" s="4"/>
    </row>
    <row r="424" spans="1:28" ht="15.75">
      <c r="A424" s="249">
        <v>5</v>
      </c>
      <c r="B424" s="857" t="s">
        <v>159</v>
      </c>
      <c r="C424" s="893">
        <v>26.25</v>
      </c>
      <c r="D424" s="927">
        <v>8.7165</v>
      </c>
      <c r="E424" s="927">
        <v>6.919998</v>
      </c>
      <c r="F424" s="904">
        <f t="shared" si="49"/>
        <v>1.7965020000000003</v>
      </c>
      <c r="G424" s="931">
        <f t="shared" si="50"/>
        <v>0.7938964033729135</v>
      </c>
      <c r="H424" s="1081"/>
      <c r="I424" s="332"/>
      <c r="J424" s="332"/>
      <c r="K424" s="332"/>
      <c r="L424" s="332"/>
      <c r="M424" s="295"/>
      <c r="N424" s="295"/>
      <c r="O424" s="295"/>
      <c r="P424" s="295"/>
      <c r="Q424" s="65"/>
      <c r="R424" s="66"/>
      <c r="S424" s="66"/>
      <c r="T424" s="66"/>
      <c r="U424" s="66"/>
      <c r="V424" s="66"/>
      <c r="W424" s="70"/>
      <c r="X424" s="70"/>
      <c r="Y424" s="70"/>
      <c r="Z424" s="70"/>
      <c r="AA424" s="4"/>
      <c r="AB424" s="4"/>
    </row>
    <row r="425" spans="1:29" ht="15.75">
      <c r="A425" s="249">
        <v>6</v>
      </c>
      <c r="B425" s="857" t="s">
        <v>160</v>
      </c>
      <c r="C425" s="893">
        <v>28.46</v>
      </c>
      <c r="D425" s="927">
        <v>10.81419</v>
      </c>
      <c r="E425" s="927">
        <v>6.2433000000000005</v>
      </c>
      <c r="F425" s="904">
        <f t="shared" si="49"/>
        <v>4.5708899999999995</v>
      </c>
      <c r="G425" s="931">
        <f t="shared" si="50"/>
        <v>0.5773247927029209</v>
      </c>
      <c r="H425" s="1081"/>
      <c r="I425" s="332"/>
      <c r="J425" s="332"/>
      <c r="K425" s="332"/>
      <c r="L425" s="332"/>
      <c r="M425" s="295"/>
      <c r="N425" s="295"/>
      <c r="O425" s="295"/>
      <c r="P425" s="295"/>
      <c r="Q425" s="65"/>
      <c r="R425" s="66"/>
      <c r="S425" s="66"/>
      <c r="T425" s="66"/>
      <c r="U425" s="66"/>
      <c r="V425" s="66"/>
      <c r="W425" s="70"/>
      <c r="X425" s="70"/>
      <c r="Y425" s="70"/>
      <c r="Z425" s="105"/>
      <c r="AA425" s="62"/>
      <c r="AB425" s="62"/>
      <c r="AC425" s="18"/>
    </row>
    <row r="426" spans="1:29" ht="15.75">
      <c r="A426" s="249">
        <v>7</v>
      </c>
      <c r="B426" s="857" t="s">
        <v>161</v>
      </c>
      <c r="C426" s="893">
        <v>26.229999999999997</v>
      </c>
      <c r="D426" s="927">
        <v>8.235</v>
      </c>
      <c r="E426" s="927">
        <v>0</v>
      </c>
      <c r="F426" s="904">
        <f t="shared" si="49"/>
        <v>8.235</v>
      </c>
      <c r="G426" s="931">
        <f t="shared" si="50"/>
        <v>0</v>
      </c>
      <c r="H426" s="1081"/>
      <c r="I426" s="332"/>
      <c r="J426" s="332"/>
      <c r="K426" s="332"/>
      <c r="L426" s="332"/>
      <c r="M426" s="295"/>
      <c r="N426" s="295"/>
      <c r="O426" s="295"/>
      <c r="P426" s="295"/>
      <c r="Q426" s="65"/>
      <c r="R426" s="66"/>
      <c r="S426" s="66"/>
      <c r="T426" s="66"/>
      <c r="U426" s="66"/>
      <c r="V426" s="201"/>
      <c r="W426" s="204"/>
      <c r="X426" s="204"/>
      <c r="Y426" s="204"/>
      <c r="Z426" s="70"/>
      <c r="AA426" s="62"/>
      <c r="AB426" s="62"/>
      <c r="AC426" s="18"/>
    </row>
    <row r="427" spans="1:28" ht="15.75">
      <c r="A427" s="249">
        <v>8</v>
      </c>
      <c r="B427" s="857" t="s">
        <v>162</v>
      </c>
      <c r="C427" s="893">
        <v>16.67</v>
      </c>
      <c r="D427" s="927">
        <v>28.500419999999995</v>
      </c>
      <c r="E427" s="927">
        <v>4.076199</v>
      </c>
      <c r="F427" s="904">
        <f t="shared" si="49"/>
        <v>24.424220999999996</v>
      </c>
      <c r="G427" s="932">
        <f t="shared" si="50"/>
        <v>0.14302241861698883</v>
      </c>
      <c r="H427" s="1082"/>
      <c r="I427" s="798"/>
      <c r="J427" s="332"/>
      <c r="K427" s="332"/>
      <c r="L427" s="332"/>
      <c r="M427" s="295"/>
      <c r="N427" s="295"/>
      <c r="O427" s="295"/>
      <c r="P427" s="295"/>
      <c r="Q427" s="65"/>
      <c r="R427" s="288" t="s">
        <v>282</v>
      </c>
      <c r="S427" s="66"/>
      <c r="T427" s="66"/>
      <c r="U427" s="66"/>
      <c r="V427" s="66"/>
      <c r="W427" s="70"/>
      <c r="X427" s="70"/>
      <c r="Y427" s="70"/>
      <c r="Z427" s="105"/>
      <c r="AA427" s="4"/>
      <c r="AB427" s="4"/>
    </row>
    <row r="428" spans="1:28" ht="15.75">
      <c r="A428" s="249">
        <v>9</v>
      </c>
      <c r="B428" s="857" t="s">
        <v>163</v>
      </c>
      <c r="C428" s="893">
        <v>39.91</v>
      </c>
      <c r="D428" s="927">
        <v>3.5769</v>
      </c>
      <c r="E428" s="927">
        <v>9.91002</v>
      </c>
      <c r="F428" s="904">
        <f t="shared" si="49"/>
        <v>-6.333119999999999</v>
      </c>
      <c r="G428" s="932">
        <f t="shared" si="50"/>
        <v>2.770561100394196</v>
      </c>
      <c r="H428" s="1082"/>
      <c r="I428" s="798"/>
      <c r="J428" s="332"/>
      <c r="K428" s="332"/>
      <c r="L428" s="332"/>
      <c r="M428" s="295"/>
      <c r="N428" s="295"/>
      <c r="O428" s="295"/>
      <c r="P428" s="295"/>
      <c r="Q428" s="65"/>
      <c r="R428" s="66"/>
      <c r="S428" s="66"/>
      <c r="T428" s="66"/>
      <c r="U428" s="66"/>
      <c r="V428" s="66"/>
      <c r="W428" s="70"/>
      <c r="X428" s="70"/>
      <c r="Y428" s="70"/>
      <c r="Z428" s="70"/>
      <c r="AA428" s="4"/>
      <c r="AB428" s="4"/>
    </row>
    <row r="429" spans="1:29" ht="15.75">
      <c r="A429" s="249">
        <v>10</v>
      </c>
      <c r="B429" s="857" t="s">
        <v>164</v>
      </c>
      <c r="C429" s="893">
        <v>36</v>
      </c>
      <c r="D429" s="927">
        <v>14.636399999999998</v>
      </c>
      <c r="E429" s="927">
        <v>9.38</v>
      </c>
      <c r="F429" s="904">
        <f t="shared" si="49"/>
        <v>5.2563999999999975</v>
      </c>
      <c r="G429" s="932">
        <f t="shared" si="50"/>
        <v>0.640867972998825</v>
      </c>
      <c r="H429" s="1082"/>
      <c r="I429" s="798"/>
      <c r="J429" s="332"/>
      <c r="K429" s="332"/>
      <c r="L429" s="332"/>
      <c r="M429" s="295"/>
      <c r="N429" s="295"/>
      <c r="O429" s="295"/>
      <c r="P429" s="295"/>
      <c r="Q429" s="65"/>
      <c r="R429" s="66"/>
      <c r="S429" s="66"/>
      <c r="T429" s="66"/>
      <c r="U429" s="66"/>
      <c r="V429" s="66"/>
      <c r="W429" s="70"/>
      <c r="X429" s="70"/>
      <c r="Y429" s="70"/>
      <c r="Z429" s="105"/>
      <c r="AA429" s="62"/>
      <c r="AB429" s="62"/>
      <c r="AC429" s="18"/>
    </row>
    <row r="430" spans="1:29" ht="15.75">
      <c r="A430" s="249">
        <v>11</v>
      </c>
      <c r="B430" s="857" t="s">
        <v>143</v>
      </c>
      <c r="C430" s="893">
        <v>9.21</v>
      </c>
      <c r="D430" s="927">
        <v>6.2379</v>
      </c>
      <c r="E430" s="927">
        <v>2.7699</v>
      </c>
      <c r="F430" s="904">
        <f t="shared" si="49"/>
        <v>3.468</v>
      </c>
      <c r="G430" s="932">
        <f t="shared" si="50"/>
        <v>0.4440436685422979</v>
      </c>
      <c r="H430" s="1082"/>
      <c r="I430" s="798"/>
      <c r="J430" s="332"/>
      <c r="K430" s="332"/>
      <c r="L430" s="332"/>
      <c r="M430" s="340"/>
      <c r="N430" s="295"/>
      <c r="O430" s="295"/>
      <c r="P430" s="295"/>
      <c r="Q430" s="65"/>
      <c r="R430" s="66"/>
      <c r="S430" s="66"/>
      <c r="T430" s="66"/>
      <c r="U430" s="66"/>
      <c r="V430" s="201"/>
      <c r="W430" s="204"/>
      <c r="X430" s="204"/>
      <c r="Y430" s="204"/>
      <c r="Z430" s="70"/>
      <c r="AA430" s="62"/>
      <c r="AB430" s="62"/>
      <c r="AC430" s="18"/>
    </row>
    <row r="431" spans="1:28" ht="15.75">
      <c r="A431" s="249">
        <v>12</v>
      </c>
      <c r="B431" s="857" t="s">
        <v>144</v>
      </c>
      <c r="C431" s="893">
        <v>12.64</v>
      </c>
      <c r="D431" s="927">
        <v>7.6212</v>
      </c>
      <c r="E431" s="927">
        <v>3.3699</v>
      </c>
      <c r="F431" s="904">
        <f t="shared" si="49"/>
        <v>4.2513000000000005</v>
      </c>
      <c r="G431" s="932">
        <f t="shared" si="50"/>
        <v>0.44217446071484806</v>
      </c>
      <c r="H431" s="1082"/>
      <c r="I431" s="798"/>
      <c r="J431" s="332"/>
      <c r="K431" s="332"/>
      <c r="L431" s="332"/>
      <c r="M431" s="295"/>
      <c r="N431" s="295"/>
      <c r="O431" s="295"/>
      <c r="P431" s="295"/>
      <c r="Q431" s="65"/>
      <c r="R431" s="66"/>
      <c r="S431" s="66"/>
      <c r="T431" s="66"/>
      <c r="U431" s="66"/>
      <c r="V431" s="66"/>
      <c r="W431" s="70"/>
      <c r="X431" s="70"/>
      <c r="Y431" s="70"/>
      <c r="Z431" s="105"/>
      <c r="AA431" s="4"/>
      <c r="AB431" s="4"/>
    </row>
    <row r="432" spans="1:31" ht="15.75">
      <c r="A432" s="249">
        <v>13</v>
      </c>
      <c r="B432" s="857" t="s">
        <v>145</v>
      </c>
      <c r="C432" s="893">
        <v>28.15</v>
      </c>
      <c r="D432" s="928">
        <v>19.1874</v>
      </c>
      <c r="E432" s="928">
        <v>7.5996</v>
      </c>
      <c r="F432" s="904">
        <f>D432-E432</f>
        <v>11.587800000000001</v>
      </c>
      <c r="G432" s="932">
        <f>E432/D432</f>
        <v>0.39607242252728353</v>
      </c>
      <c r="H432" s="1082"/>
      <c r="I432" s="798"/>
      <c r="J432" s="332"/>
      <c r="K432" s="332"/>
      <c r="L432" s="332"/>
      <c r="M432" s="295"/>
      <c r="N432" s="295"/>
      <c r="O432" s="295"/>
      <c r="P432" s="295"/>
      <c r="Q432" s="66"/>
      <c r="R432" s="66"/>
      <c r="S432" s="66"/>
      <c r="T432" s="66"/>
      <c r="U432" s="66"/>
      <c r="V432" s="66"/>
      <c r="W432" s="70"/>
      <c r="X432" s="70"/>
      <c r="Y432" s="70"/>
      <c r="Z432" s="70"/>
      <c r="AA432" s="4"/>
      <c r="AB432" s="4"/>
      <c r="AC432" s="4"/>
      <c r="AD432" s="4"/>
      <c r="AE432" s="4"/>
    </row>
    <row r="433" spans="1:31" ht="15.75">
      <c r="A433" s="249">
        <v>14</v>
      </c>
      <c r="B433" s="857" t="s">
        <v>146</v>
      </c>
      <c r="C433" s="893">
        <v>34.4</v>
      </c>
      <c r="D433" s="928">
        <v>22.932599999999997</v>
      </c>
      <c r="E433" s="928">
        <v>9.140016</v>
      </c>
      <c r="F433" s="904">
        <f aca="true" t="shared" si="51" ref="F433:F439">D433-E433</f>
        <v>13.792583999999998</v>
      </c>
      <c r="G433" s="932">
        <f aca="true" t="shared" si="52" ref="G433:G439">E433/D433</f>
        <v>0.39855995395201593</v>
      </c>
      <c r="H433" s="1082"/>
      <c r="I433" s="798"/>
      <c r="J433" s="332"/>
      <c r="K433" s="332"/>
      <c r="L433" s="332"/>
      <c r="M433" s="295"/>
      <c r="N433" s="295"/>
      <c r="O433" s="295"/>
      <c r="P433" s="295"/>
      <c r="Q433" s="66"/>
      <c r="R433" s="66"/>
      <c r="S433" s="66"/>
      <c r="T433" s="66"/>
      <c r="U433" s="66"/>
      <c r="V433" s="66"/>
      <c r="W433" s="70"/>
      <c r="X433" s="70"/>
      <c r="Y433" s="70"/>
      <c r="Z433" s="105"/>
      <c r="AA433" s="62"/>
      <c r="AB433" s="62"/>
      <c r="AC433" s="62"/>
      <c r="AD433" s="4"/>
      <c r="AE433" s="4"/>
    </row>
    <row r="434" spans="1:31" ht="15.75">
      <c r="A434" s="249">
        <v>15</v>
      </c>
      <c r="B434" s="857" t="s">
        <v>147</v>
      </c>
      <c r="C434" s="893">
        <v>17.64</v>
      </c>
      <c r="D434" s="928">
        <v>11.528400000000001</v>
      </c>
      <c r="E434" s="928">
        <v>4.6236</v>
      </c>
      <c r="F434" s="904">
        <f t="shared" si="51"/>
        <v>6.904800000000002</v>
      </c>
      <c r="G434" s="932">
        <f t="shared" si="52"/>
        <v>0.4010617258249193</v>
      </c>
      <c r="H434" s="1082"/>
      <c r="I434" s="798"/>
      <c r="J434" s="332"/>
      <c r="K434" s="332"/>
      <c r="L434" s="332"/>
      <c r="M434" s="295"/>
      <c r="N434" s="295"/>
      <c r="O434" s="295"/>
      <c r="P434" s="295"/>
      <c r="Q434" s="66"/>
      <c r="R434" s="66"/>
      <c r="S434" s="66"/>
      <c r="T434" s="66"/>
      <c r="U434" s="66"/>
      <c r="V434" s="201"/>
      <c r="W434" s="204"/>
      <c r="X434" s="204"/>
      <c r="Y434" s="204"/>
      <c r="Z434" s="70"/>
      <c r="AA434" s="62"/>
      <c r="AB434" s="62"/>
      <c r="AC434" s="62"/>
      <c r="AD434" s="4"/>
      <c r="AE434" s="4"/>
    </row>
    <row r="435" spans="1:31" ht="15.75">
      <c r="A435" s="249">
        <v>16</v>
      </c>
      <c r="B435" s="857" t="s">
        <v>148</v>
      </c>
      <c r="C435" s="893">
        <v>13.379999999999999</v>
      </c>
      <c r="D435" s="928">
        <v>10.1268</v>
      </c>
      <c r="E435" s="928">
        <v>4.0599</v>
      </c>
      <c r="F435" s="904">
        <f t="shared" si="51"/>
        <v>6.0668999999999995</v>
      </c>
      <c r="G435" s="932">
        <f t="shared" si="52"/>
        <v>0.4009065055101315</v>
      </c>
      <c r="H435" s="1082"/>
      <c r="I435" s="798"/>
      <c r="J435" s="332"/>
      <c r="K435" s="332"/>
      <c r="L435" s="332"/>
      <c r="M435" s="340"/>
      <c r="N435" s="295"/>
      <c r="O435" s="295"/>
      <c r="P435" s="295"/>
      <c r="Q435" s="66"/>
      <c r="R435" s="66"/>
      <c r="S435" s="66"/>
      <c r="T435" s="66"/>
      <c r="U435" s="66"/>
      <c r="V435" s="66"/>
      <c r="W435" s="70"/>
      <c r="X435" s="70"/>
      <c r="Y435" s="70"/>
      <c r="Z435" s="105"/>
      <c r="AA435" s="4"/>
      <c r="AB435" s="4"/>
      <c r="AC435" s="4"/>
      <c r="AD435" s="4"/>
      <c r="AE435" s="4"/>
    </row>
    <row r="436" spans="1:31" ht="15.75">
      <c r="A436" s="249">
        <v>17</v>
      </c>
      <c r="B436" s="857" t="s">
        <v>149</v>
      </c>
      <c r="C436" s="893">
        <v>9.96</v>
      </c>
      <c r="D436" s="928">
        <v>6.982199999999999</v>
      </c>
      <c r="E436" s="928">
        <v>2.84001</v>
      </c>
      <c r="F436" s="904">
        <f t="shared" si="51"/>
        <v>4.142189999999999</v>
      </c>
      <c r="G436" s="932">
        <f t="shared" si="52"/>
        <v>0.4067500214832002</v>
      </c>
      <c r="H436" s="1082"/>
      <c r="I436" s="798"/>
      <c r="J436" s="332"/>
      <c r="K436" s="332"/>
      <c r="L436" s="332"/>
      <c r="M436" s="295"/>
      <c r="N436" s="295"/>
      <c r="O436" s="295"/>
      <c r="P436" s="295"/>
      <c r="Q436" s="66"/>
      <c r="R436" s="66"/>
      <c r="S436" s="66"/>
      <c r="T436" s="66"/>
      <c r="U436" s="66"/>
      <c r="V436" s="66"/>
      <c r="W436" s="70"/>
      <c r="X436" s="70"/>
      <c r="Y436" s="70"/>
      <c r="Z436" s="70"/>
      <c r="AA436" s="4"/>
      <c r="AB436" s="4"/>
      <c r="AC436" s="4"/>
      <c r="AD436" s="4"/>
      <c r="AE436" s="4"/>
    </row>
    <row r="437" spans="1:31" ht="15.75">
      <c r="A437" s="249">
        <v>18</v>
      </c>
      <c r="B437" s="857" t="s">
        <v>150</v>
      </c>
      <c r="C437" s="893">
        <v>37.14</v>
      </c>
      <c r="D437" s="928">
        <v>24.2436</v>
      </c>
      <c r="E437" s="928">
        <v>9.53</v>
      </c>
      <c r="F437" s="904">
        <f t="shared" si="51"/>
        <v>14.713600000000001</v>
      </c>
      <c r="G437" s="932">
        <f t="shared" si="52"/>
        <v>0.393093434968404</v>
      </c>
      <c r="H437" s="1082"/>
      <c r="I437" s="798"/>
      <c r="J437" s="332"/>
      <c r="K437" s="332"/>
      <c r="L437" s="332"/>
      <c r="M437" s="295"/>
      <c r="N437" s="295"/>
      <c r="O437" s="295"/>
      <c r="P437" s="295"/>
      <c r="Q437" s="66"/>
      <c r="R437" s="66"/>
      <c r="S437" s="66"/>
      <c r="T437" s="66"/>
      <c r="U437" s="66"/>
      <c r="V437" s="66"/>
      <c r="W437" s="70"/>
      <c r="X437" s="70"/>
      <c r="Y437" s="70"/>
      <c r="Z437" s="105"/>
      <c r="AA437" s="62"/>
      <c r="AB437" s="62"/>
      <c r="AC437" s="62"/>
      <c r="AD437" s="4"/>
      <c r="AE437" s="4"/>
    </row>
    <row r="438" spans="1:31" ht="15.75">
      <c r="A438" s="249">
        <v>19</v>
      </c>
      <c r="B438" s="857" t="s">
        <v>151</v>
      </c>
      <c r="C438" s="893">
        <v>20.490000000000002</v>
      </c>
      <c r="D438" s="928">
        <v>6.2163</v>
      </c>
      <c r="E438" s="928">
        <v>5.16</v>
      </c>
      <c r="F438" s="904">
        <f t="shared" si="51"/>
        <v>1.0563000000000002</v>
      </c>
      <c r="G438" s="932">
        <f t="shared" si="52"/>
        <v>0.8300757685439891</v>
      </c>
      <c r="H438" s="1082"/>
      <c r="I438" s="798"/>
      <c r="J438" s="332"/>
      <c r="K438" s="332"/>
      <c r="L438" s="332"/>
      <c r="M438" s="340"/>
      <c r="N438" s="295"/>
      <c r="O438" s="295"/>
      <c r="P438" s="295"/>
      <c r="Q438" s="66"/>
      <c r="R438" s="66"/>
      <c r="S438" s="66"/>
      <c r="T438" s="66"/>
      <c r="U438" s="66"/>
      <c r="V438" s="201"/>
      <c r="W438" s="204"/>
      <c r="X438" s="204"/>
      <c r="Y438" s="204"/>
      <c r="Z438" s="70"/>
      <c r="AA438" s="62"/>
      <c r="AB438" s="62"/>
      <c r="AC438" s="62"/>
      <c r="AD438" s="4"/>
      <c r="AE438" s="4"/>
    </row>
    <row r="439" spans="1:31" ht="16.5" thickBot="1">
      <c r="A439" s="249">
        <v>20</v>
      </c>
      <c r="B439" s="857" t="s">
        <v>152</v>
      </c>
      <c r="C439" s="893">
        <v>42.849999999999994</v>
      </c>
      <c r="D439" s="929">
        <v>29.0622</v>
      </c>
      <c r="E439" s="929">
        <v>11.659799999999999</v>
      </c>
      <c r="F439" s="904">
        <f t="shared" si="51"/>
        <v>17.4024</v>
      </c>
      <c r="G439" s="932">
        <f t="shared" si="52"/>
        <v>0.4012015607903049</v>
      </c>
      <c r="H439" s="1082"/>
      <c r="I439" s="798"/>
      <c r="J439" s="332"/>
      <c r="K439" s="332"/>
      <c r="L439" s="332"/>
      <c r="M439" s="295"/>
      <c r="N439" s="295"/>
      <c r="O439" s="295"/>
      <c r="P439" s="295"/>
      <c r="Q439" s="66"/>
      <c r="R439" s="66"/>
      <c r="S439" s="66"/>
      <c r="T439" s="66"/>
      <c r="U439" s="66"/>
      <c r="V439" s="66"/>
      <c r="W439" s="70"/>
      <c r="X439" s="70"/>
      <c r="Y439" s="70"/>
      <c r="Z439" s="105"/>
      <c r="AA439" s="4"/>
      <c r="AB439" s="4"/>
      <c r="AC439" s="4"/>
      <c r="AD439" s="4"/>
      <c r="AE439" s="4"/>
    </row>
    <row r="440" spans="1:31" s="9" customFormat="1" ht="16.5" thickBot="1">
      <c r="A440" s="826"/>
      <c r="B440" s="746" t="s">
        <v>11</v>
      </c>
      <c r="C440" s="918">
        <f>SUM(C420:C439)</f>
        <v>500.3499999999999</v>
      </c>
      <c r="D440" s="918">
        <f>SUM(D420:D439)</f>
        <v>287.0330748</v>
      </c>
      <c r="E440" s="919">
        <f>SUM(E420:E439)</f>
        <v>113.85629200000001</v>
      </c>
      <c r="F440" s="919">
        <f t="shared" si="49"/>
        <v>173.1767828</v>
      </c>
      <c r="G440" s="920">
        <f t="shared" si="50"/>
        <v>0.3966661057417624</v>
      </c>
      <c r="H440" s="921"/>
      <c r="I440" s="921"/>
      <c r="J440" s="922" t="s">
        <v>345</v>
      </c>
      <c r="K440" s="923"/>
      <c r="L440" s="923"/>
      <c r="M440" s="924"/>
      <c r="N440" s="924"/>
      <c r="O440" s="924"/>
      <c r="P440" s="924"/>
      <c r="Q440" s="117"/>
      <c r="R440" s="117"/>
      <c r="S440" s="117"/>
      <c r="T440" s="117"/>
      <c r="U440" s="117"/>
      <c r="V440" s="117"/>
      <c r="W440" s="117"/>
      <c r="X440" s="117"/>
      <c r="Y440" s="52"/>
      <c r="Z440" s="52"/>
      <c r="AA440" s="925"/>
      <c r="AB440" s="925"/>
      <c r="AC440" s="925"/>
      <c r="AD440" s="925"/>
      <c r="AE440" s="925"/>
    </row>
    <row r="441" spans="1:31" ht="15.75">
      <c r="A441" s="481"/>
      <c r="B441" s="482"/>
      <c r="C441" s="483"/>
      <c r="D441" s="484"/>
      <c r="E441" s="485"/>
      <c r="F441" s="477"/>
      <c r="G441" s="333"/>
      <c r="H441" s="333"/>
      <c r="I441" s="333"/>
      <c r="J441" s="333"/>
      <c r="K441" s="333"/>
      <c r="L441" s="107"/>
      <c r="M441" s="107"/>
      <c r="N441" s="107"/>
      <c r="O441" s="107"/>
      <c r="P441" s="107"/>
      <c r="Q441" s="62"/>
      <c r="R441" s="62"/>
      <c r="S441" s="62"/>
      <c r="T441" s="62"/>
      <c r="U441" s="62"/>
      <c r="V441" s="62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2" customHeight="1" hidden="1">
      <c r="A442" s="230"/>
      <c r="B442" s="228"/>
      <c r="C442" s="228"/>
      <c r="D442" s="230"/>
      <c r="E442" s="231"/>
      <c r="F442" s="228"/>
      <c r="G442" s="229"/>
      <c r="H442" s="229"/>
      <c r="I442" s="229"/>
      <c r="J442" s="229"/>
      <c r="K442" s="229"/>
      <c r="L442" s="65"/>
      <c r="M442" s="65"/>
      <c r="N442" s="65"/>
      <c r="O442" s="65"/>
      <c r="P442" s="65"/>
      <c r="Q442" s="205"/>
      <c r="R442" s="205"/>
      <c r="S442" s="205"/>
      <c r="T442" s="205"/>
      <c r="U442" s="205"/>
      <c r="V442" s="205"/>
      <c r="W442" s="206"/>
      <c r="X442" s="206"/>
      <c r="Y442" s="206"/>
      <c r="Z442" s="206"/>
      <c r="AA442" s="4"/>
      <c r="AB442" s="4"/>
      <c r="AC442" s="4"/>
      <c r="AD442" s="4"/>
      <c r="AE442" s="4"/>
    </row>
    <row r="443" spans="1:31" ht="12" customHeight="1" hidden="1">
      <c r="A443" s="230"/>
      <c r="B443" s="228"/>
      <c r="C443" s="228"/>
      <c r="D443" s="230"/>
      <c r="E443" s="231"/>
      <c r="F443" s="228"/>
      <c r="G443" s="229"/>
      <c r="H443" s="229"/>
      <c r="I443" s="229"/>
      <c r="J443" s="229"/>
      <c r="K443" s="229"/>
      <c r="L443" s="65"/>
      <c r="M443" s="65"/>
      <c r="N443" s="65"/>
      <c r="O443" s="65"/>
      <c r="P443" s="65"/>
      <c r="Q443" s="205"/>
      <c r="R443" s="205"/>
      <c r="S443" s="205"/>
      <c r="T443" s="205"/>
      <c r="U443" s="205"/>
      <c r="V443" s="205"/>
      <c r="W443" s="206"/>
      <c r="X443" s="206"/>
      <c r="Y443" s="206"/>
      <c r="Z443" s="206"/>
      <c r="AA443" s="4"/>
      <c r="AB443" s="4"/>
      <c r="AC443" s="4"/>
      <c r="AD443" s="4"/>
      <c r="AE443" s="4"/>
    </row>
    <row r="444" spans="1:31" ht="12" customHeight="1" hidden="1">
      <c r="A444" s="230"/>
      <c r="B444" s="228"/>
      <c r="C444" s="228"/>
      <c r="D444" s="230"/>
      <c r="E444" s="231"/>
      <c r="F444" s="228"/>
      <c r="G444" s="229"/>
      <c r="H444" s="229"/>
      <c r="I444" s="229"/>
      <c r="J444" s="229"/>
      <c r="K444" s="229"/>
      <c r="L444" s="65"/>
      <c r="M444" s="65"/>
      <c r="N444" s="65"/>
      <c r="O444" s="65"/>
      <c r="P444" s="65"/>
      <c r="Q444" s="205"/>
      <c r="R444" s="205"/>
      <c r="S444" s="205"/>
      <c r="T444" s="205"/>
      <c r="U444" s="205"/>
      <c r="V444" s="205"/>
      <c r="W444" s="206"/>
      <c r="X444" s="206"/>
      <c r="Y444" s="206"/>
      <c r="Z444" s="206"/>
      <c r="AA444" s="4"/>
      <c r="AB444" s="4"/>
      <c r="AC444" s="4"/>
      <c r="AD444" s="4"/>
      <c r="AE444" s="4"/>
    </row>
    <row r="445" spans="1:31" ht="12" customHeight="1" hidden="1">
      <c r="A445" s="230"/>
      <c r="B445" s="228"/>
      <c r="C445" s="228"/>
      <c r="D445" s="230"/>
      <c r="E445" s="231"/>
      <c r="F445" s="228"/>
      <c r="G445" s="229"/>
      <c r="H445" s="229"/>
      <c r="I445" s="229"/>
      <c r="J445" s="229"/>
      <c r="K445" s="229"/>
      <c r="L445" s="65"/>
      <c r="M445" s="65"/>
      <c r="N445" s="65"/>
      <c r="O445" s="65"/>
      <c r="P445" s="65"/>
      <c r="Q445" s="205"/>
      <c r="R445" s="205"/>
      <c r="S445" s="205"/>
      <c r="T445" s="205"/>
      <c r="U445" s="205"/>
      <c r="V445" s="205"/>
      <c r="W445" s="206"/>
      <c r="X445" s="206"/>
      <c r="Y445" s="206"/>
      <c r="Z445" s="206"/>
      <c r="AA445" s="4"/>
      <c r="AB445" s="4"/>
      <c r="AC445" s="4"/>
      <c r="AD445" s="4"/>
      <c r="AE445" s="4"/>
    </row>
    <row r="446" spans="1:31" ht="12" customHeight="1" hidden="1">
      <c r="A446" s="230"/>
      <c r="B446" s="228"/>
      <c r="C446" s="228"/>
      <c r="D446" s="230"/>
      <c r="E446" s="231"/>
      <c r="F446" s="228"/>
      <c r="G446" s="229"/>
      <c r="H446" s="229"/>
      <c r="I446" s="229"/>
      <c r="J446" s="229"/>
      <c r="K446" s="229"/>
      <c r="L446" s="65"/>
      <c r="M446" s="65"/>
      <c r="N446" s="65"/>
      <c r="O446" s="65"/>
      <c r="P446" s="65"/>
      <c r="Q446" s="205"/>
      <c r="R446" s="205"/>
      <c r="S446" s="205"/>
      <c r="T446" s="205"/>
      <c r="U446" s="205"/>
      <c r="V446" s="205"/>
      <c r="W446" s="206"/>
      <c r="X446" s="206"/>
      <c r="Y446" s="206"/>
      <c r="Z446" s="206"/>
      <c r="AA446" s="4"/>
      <c r="AB446" s="4"/>
      <c r="AC446" s="4"/>
      <c r="AD446" s="4"/>
      <c r="AE446" s="4"/>
    </row>
    <row r="447" spans="1:31" ht="12" customHeight="1" hidden="1">
      <c r="A447" s="230"/>
      <c r="B447" s="228"/>
      <c r="C447" s="228"/>
      <c r="D447" s="230"/>
      <c r="E447" s="231"/>
      <c r="F447" s="228"/>
      <c r="G447" s="229"/>
      <c r="H447" s="229"/>
      <c r="I447" s="229"/>
      <c r="J447" s="229"/>
      <c r="K447" s="229"/>
      <c r="L447" s="65"/>
      <c r="M447" s="65"/>
      <c r="N447" s="65"/>
      <c r="O447" s="65"/>
      <c r="P447" s="65"/>
      <c r="Q447" s="205"/>
      <c r="R447" s="205"/>
      <c r="S447" s="205"/>
      <c r="T447" s="205"/>
      <c r="U447" s="205"/>
      <c r="V447" s="205"/>
      <c r="W447" s="206"/>
      <c r="X447" s="206"/>
      <c r="Y447" s="206"/>
      <c r="Z447" s="206"/>
      <c r="AA447" s="4"/>
      <c r="AB447" s="4"/>
      <c r="AC447" s="4"/>
      <c r="AD447" s="4"/>
      <c r="AE447" s="4"/>
    </row>
    <row r="448" spans="1:31" ht="12" customHeight="1">
      <c r="A448" s="230"/>
      <c r="B448" s="228"/>
      <c r="C448" s="228"/>
      <c r="D448" s="230"/>
      <c r="E448" s="231"/>
      <c r="F448" s="228"/>
      <c r="G448" s="229"/>
      <c r="H448" s="229"/>
      <c r="I448" s="229"/>
      <c r="J448" s="229"/>
      <c r="K448" s="229"/>
      <c r="L448" s="65"/>
      <c r="M448" s="65"/>
      <c r="N448" s="65"/>
      <c r="O448" s="65"/>
      <c r="P448" s="65"/>
      <c r="Q448" s="205"/>
      <c r="R448" s="205"/>
      <c r="S448" s="205"/>
      <c r="T448" s="205"/>
      <c r="U448" s="205"/>
      <c r="V448" s="205"/>
      <c r="W448" s="206"/>
      <c r="X448" s="206"/>
      <c r="Y448" s="206"/>
      <c r="Z448" s="206"/>
      <c r="AA448" s="4"/>
      <c r="AB448" s="4"/>
      <c r="AC448" s="4"/>
      <c r="AD448" s="4"/>
      <c r="AE448" s="4"/>
    </row>
    <row r="449" spans="1:31" ht="12" customHeight="1">
      <c r="A449" s="230"/>
      <c r="B449" s="228"/>
      <c r="C449" s="228"/>
      <c r="D449" s="230"/>
      <c r="E449" s="231"/>
      <c r="F449" s="228"/>
      <c r="G449" s="229"/>
      <c r="H449" s="229"/>
      <c r="I449" s="229"/>
      <c r="J449" s="229"/>
      <c r="K449" s="229"/>
      <c r="L449" s="65"/>
      <c r="M449" s="65"/>
      <c r="N449" s="65"/>
      <c r="O449" s="65"/>
      <c r="P449" s="65"/>
      <c r="Q449" s="205"/>
      <c r="R449" s="205"/>
      <c r="S449" s="205"/>
      <c r="T449" s="205"/>
      <c r="U449" s="205"/>
      <c r="V449" s="205"/>
      <c r="W449" s="206"/>
      <c r="X449" s="206"/>
      <c r="Y449" s="206"/>
      <c r="Z449" s="206"/>
      <c r="AA449" s="4"/>
      <c r="AB449" s="4"/>
      <c r="AC449" s="4"/>
      <c r="AD449" s="4"/>
      <c r="AE449" s="4"/>
    </row>
    <row r="450" spans="1:31" ht="22.5" customHeight="1">
      <c r="A450" s="1169" t="s">
        <v>65</v>
      </c>
      <c r="B450" s="1169"/>
      <c r="C450" s="1169"/>
      <c r="D450" s="1169"/>
      <c r="E450" s="1169"/>
      <c r="F450" s="228"/>
      <c r="G450" s="229"/>
      <c r="H450" s="229"/>
      <c r="I450" s="229"/>
      <c r="J450" s="229"/>
      <c r="K450" s="229"/>
      <c r="L450" s="65"/>
      <c r="M450" s="65"/>
      <c r="N450" s="65"/>
      <c r="O450" s="65"/>
      <c r="P450" s="65"/>
      <c r="Q450" s="66"/>
      <c r="R450" s="66"/>
      <c r="S450" s="66"/>
      <c r="T450" s="66"/>
      <c r="U450" s="66"/>
      <c r="V450" s="66"/>
      <c r="W450" s="201"/>
      <c r="X450" s="201"/>
      <c r="Y450" s="201"/>
      <c r="Z450" s="201"/>
      <c r="AA450" s="62"/>
      <c r="AB450" s="4"/>
      <c r="AC450" s="4"/>
      <c r="AD450" s="4"/>
      <c r="AE450" s="4"/>
    </row>
    <row r="451" spans="1:31" ht="16.5" thickBot="1">
      <c r="A451" s="464" t="s">
        <v>66</v>
      </c>
      <c r="B451" s="464"/>
      <c r="C451" s="464"/>
      <c r="D451" s="464"/>
      <c r="E451" s="231"/>
      <c r="F451" s="228"/>
      <c r="G451" s="229"/>
      <c r="H451" s="229"/>
      <c r="I451" s="229"/>
      <c r="J451" s="229"/>
      <c r="K451" s="229"/>
      <c r="L451" s="65"/>
      <c r="M451" s="65"/>
      <c r="N451" s="65"/>
      <c r="O451" s="65"/>
      <c r="P451" s="65"/>
      <c r="Q451" s="82"/>
      <c r="R451" s="82"/>
      <c r="S451" s="82"/>
      <c r="T451" s="82"/>
      <c r="U451" s="82"/>
      <c r="V451" s="82"/>
      <c r="W451" s="83"/>
      <c r="X451" s="83"/>
      <c r="Y451" s="83"/>
      <c r="Z451" s="83"/>
      <c r="AA451" s="4"/>
      <c r="AB451" s="4"/>
      <c r="AC451" s="4"/>
      <c r="AD451" s="4"/>
      <c r="AE451" s="4"/>
    </row>
    <row r="452" spans="1:31" ht="21" customHeight="1" thickBot="1">
      <c r="A452" s="1145" t="s">
        <v>428</v>
      </c>
      <c r="B452" s="1146"/>
      <c r="C452" s="1146"/>
      <c r="D452" s="1147"/>
      <c r="E452" s="231"/>
      <c r="F452" s="228"/>
      <c r="G452" s="229"/>
      <c r="H452" s="229"/>
      <c r="I452" s="229"/>
      <c r="J452" s="229"/>
      <c r="K452" s="229"/>
      <c r="Q452" s="62"/>
      <c r="R452" s="62"/>
      <c r="S452" s="62"/>
      <c r="T452" s="62"/>
      <c r="U452" s="62"/>
      <c r="V452" s="62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31.5">
      <c r="A453" s="487" t="s">
        <v>59</v>
      </c>
      <c r="B453" s="488" t="s">
        <v>24</v>
      </c>
      <c r="C453" s="488" t="s">
        <v>25</v>
      </c>
      <c r="D453" s="489" t="s">
        <v>26</v>
      </c>
      <c r="E453" s="490"/>
      <c r="F453" s="491"/>
      <c r="G453" s="492"/>
      <c r="H453" s="492"/>
      <c r="I453" s="492"/>
      <c r="J453" s="492"/>
      <c r="K453" s="492"/>
      <c r="L453" s="97"/>
      <c r="M453" s="97"/>
      <c r="N453" s="97"/>
      <c r="O453" s="97"/>
      <c r="P453" s="97"/>
      <c r="Q453" s="62"/>
      <c r="R453" s="62"/>
      <c r="S453" s="62"/>
      <c r="T453" s="62"/>
      <c r="U453" s="62"/>
      <c r="V453" s="62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>
      <c r="A454" s="1148" t="s">
        <v>128</v>
      </c>
      <c r="B454" s="1067" t="str">
        <f aca="true" t="shared" si="53" ref="B454:C457">B406</f>
        <v>OB as on 01.04.2019</v>
      </c>
      <c r="C454" s="1064" t="str">
        <f t="shared" si="53"/>
        <v>01.04.2019</v>
      </c>
      <c r="D454" s="1063">
        <v>2921.71</v>
      </c>
      <c r="E454" s="490"/>
      <c r="F454" s="491"/>
      <c r="G454" s="492"/>
      <c r="H454" s="492"/>
      <c r="I454" s="492"/>
      <c r="J454" s="492"/>
      <c r="K454" s="492">
        <v>1338.41</v>
      </c>
      <c r="L454" s="97"/>
      <c r="M454" s="97"/>
      <c r="N454" s="97"/>
      <c r="O454" s="97"/>
      <c r="P454" s="97"/>
      <c r="Q454" s="73"/>
      <c r="R454" s="62"/>
      <c r="S454" s="62"/>
      <c r="T454" s="62"/>
      <c r="U454" s="62"/>
      <c r="V454" s="62"/>
      <c r="W454" s="207"/>
      <c r="X454" s="207"/>
      <c r="Y454" s="199"/>
      <c r="Z454" s="197"/>
      <c r="AA454" s="208"/>
      <c r="AB454" s="207"/>
      <c r="AC454" s="62"/>
      <c r="AD454" s="62"/>
      <c r="AE454" s="4"/>
    </row>
    <row r="455" spans="1:31" ht="15.75">
      <c r="A455" s="1149"/>
      <c r="B455" s="1067" t="str">
        <f t="shared" si="53"/>
        <v>Adhoc Released</v>
      </c>
      <c r="C455" s="1064" t="str">
        <f t="shared" si="53"/>
        <v>25.04.2019</v>
      </c>
      <c r="D455" s="1063">
        <v>1718.47</v>
      </c>
      <c r="E455" s="494"/>
      <c r="F455" s="491"/>
      <c r="G455" s="492"/>
      <c r="H455" s="492"/>
      <c r="I455" s="492"/>
      <c r="J455" s="492"/>
      <c r="K455" s="492">
        <v>2.76</v>
      </c>
      <c r="L455" s="97">
        <f>K454+K455</f>
        <v>1341.17</v>
      </c>
      <c r="M455" s="97"/>
      <c r="N455" s="97"/>
      <c r="O455" s="97"/>
      <c r="P455" s="97"/>
      <c r="Q455" s="73"/>
      <c r="R455" s="62"/>
      <c r="S455" s="62"/>
      <c r="T455" s="62"/>
      <c r="U455" s="62"/>
      <c r="V455" s="62"/>
      <c r="W455" s="207"/>
      <c r="X455" s="207"/>
      <c r="Y455" s="199"/>
      <c r="Z455" s="4"/>
      <c r="AA455" s="208"/>
      <c r="AB455" s="207"/>
      <c r="AC455" s="62"/>
      <c r="AD455" s="62"/>
      <c r="AE455" s="4"/>
    </row>
    <row r="456" spans="1:31" ht="50.25" customHeight="1">
      <c r="A456" s="1149"/>
      <c r="B456" s="1067" t="str">
        <f t="shared" si="53"/>
        <v>Balance of 1st Installment / Revalidation</v>
      </c>
      <c r="C456" s="1064" t="str">
        <f t="shared" si="53"/>
        <v>17.02.2020</v>
      </c>
      <c r="D456" s="1063">
        <v>-1712.67</v>
      </c>
      <c r="E456" s="495"/>
      <c r="F456" s="496"/>
      <c r="G456" s="492"/>
      <c r="H456" s="492"/>
      <c r="I456" s="492"/>
      <c r="J456" s="492"/>
      <c r="K456" s="492">
        <v>1355.98</v>
      </c>
      <c r="L456" s="97"/>
      <c r="M456" s="97"/>
      <c r="N456" s="97"/>
      <c r="O456" s="97"/>
      <c r="P456" s="97"/>
      <c r="Q456" s="73"/>
      <c r="R456" s="62"/>
      <c r="S456" s="62"/>
      <c r="T456" s="62"/>
      <c r="U456" s="62"/>
      <c r="V456" s="62"/>
      <c r="W456" s="207"/>
      <c r="X456" s="207"/>
      <c r="Y456" s="199"/>
      <c r="Z456" s="4"/>
      <c r="AA456" s="208"/>
      <c r="AB456" s="207"/>
      <c r="AC456" s="62"/>
      <c r="AD456" s="62"/>
      <c r="AE456" s="4"/>
    </row>
    <row r="457" spans="1:31" ht="15.75">
      <c r="A457" s="1149"/>
      <c r="B457" s="1067" t="str">
        <f t="shared" si="53"/>
        <v>2nd Installment</v>
      </c>
      <c r="C457" s="1064" t="str">
        <f t="shared" si="53"/>
        <v>--</v>
      </c>
      <c r="D457" s="1066" t="s">
        <v>444</v>
      </c>
      <c r="E457" s="495"/>
      <c r="F457" s="496"/>
      <c r="G457" s="492"/>
      <c r="H457" s="492"/>
      <c r="I457" s="492"/>
      <c r="J457" s="492"/>
      <c r="K457" s="492">
        <v>6.92</v>
      </c>
      <c r="L457" s="97">
        <f>K456+K457</f>
        <v>1362.9</v>
      </c>
      <c r="M457" s="97"/>
      <c r="N457" s="97"/>
      <c r="O457" s="97"/>
      <c r="P457" s="97"/>
      <c r="Q457" s="73"/>
      <c r="R457" s="62"/>
      <c r="S457" s="62"/>
      <c r="T457" s="62"/>
      <c r="U457" s="62"/>
      <c r="V457" s="62"/>
      <c r="W457" s="207"/>
      <c r="X457" s="207"/>
      <c r="Y457" s="199"/>
      <c r="Z457" s="4"/>
      <c r="AA457" s="208"/>
      <c r="AB457" s="207"/>
      <c r="AC457" s="62"/>
      <c r="AD457" s="62"/>
      <c r="AE457" s="4"/>
    </row>
    <row r="458" spans="1:31" ht="16.5" thickBot="1">
      <c r="A458" s="1150"/>
      <c r="B458" s="1121" t="s">
        <v>276</v>
      </c>
      <c r="C458" s="1122"/>
      <c r="D458" s="843">
        <f>SUM(D454:D457)</f>
        <v>2927.51</v>
      </c>
      <c r="E458" s="490" t="s">
        <v>40</v>
      </c>
      <c r="F458" s="498"/>
      <c r="G458" s="492"/>
      <c r="H458" s="492"/>
      <c r="I458" s="492"/>
      <c r="J458" s="492"/>
      <c r="K458" s="492">
        <v>3275.57</v>
      </c>
      <c r="L458" s="97"/>
      <c r="M458" s="97"/>
      <c r="N458" s="97"/>
      <c r="O458" s="97"/>
      <c r="P458" s="97"/>
      <c r="Q458" s="209"/>
      <c r="R458" s="62"/>
      <c r="S458" s="62"/>
      <c r="T458" s="62"/>
      <c r="U458" s="62"/>
      <c r="V458" s="210"/>
      <c r="W458" s="210"/>
      <c r="X458" s="210"/>
      <c r="Y458" s="210"/>
      <c r="Z458" s="4"/>
      <c r="AA458" s="204"/>
      <c r="AB458" s="204"/>
      <c r="AC458" s="204"/>
      <c r="AD458" s="62"/>
      <c r="AE458" s="4"/>
    </row>
    <row r="459" spans="1:31" ht="15.75">
      <c r="A459" s="557"/>
      <c r="B459" s="228"/>
      <c r="C459" s="499"/>
      <c r="D459" s="230"/>
      <c r="E459" s="231"/>
      <c r="F459" s="228"/>
      <c r="G459" s="229"/>
      <c r="H459" s="229"/>
      <c r="I459" s="229"/>
      <c r="J459" s="229"/>
      <c r="K459" s="229">
        <f>K458+D454</f>
        <v>6197.280000000001</v>
      </c>
      <c r="L459" s="65"/>
      <c r="M459" s="65"/>
      <c r="N459" s="65"/>
      <c r="O459" s="65"/>
      <c r="P459" s="65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4"/>
      <c r="AB459" s="4"/>
      <c r="AC459" s="4"/>
      <c r="AD459" s="4"/>
      <c r="AE459" s="4"/>
    </row>
    <row r="460" spans="1:31" ht="15.75">
      <c r="A460" s="438" t="s">
        <v>245</v>
      </c>
      <c r="B460" s="438"/>
      <c r="C460" s="440"/>
      <c r="D460" s="440"/>
      <c r="E460" s="441"/>
      <c r="F460" s="440"/>
      <c r="G460" s="229"/>
      <c r="H460" s="229"/>
      <c r="I460" s="229"/>
      <c r="J460" s="229"/>
      <c r="K460" s="229"/>
      <c r="L460" s="65"/>
      <c r="M460" s="65"/>
      <c r="N460" s="65"/>
      <c r="O460" s="65"/>
      <c r="P460" s="65"/>
      <c r="Q460" s="40"/>
      <c r="R460" s="40"/>
      <c r="S460" s="40"/>
      <c r="T460" s="40"/>
      <c r="U460" s="40"/>
      <c r="V460" s="211"/>
      <c r="W460" s="207"/>
      <c r="X460" s="207"/>
      <c r="Y460" s="40"/>
      <c r="Z460" s="41"/>
      <c r="AA460" s="106"/>
      <c r="AB460" s="106"/>
      <c r="AC460" s="106"/>
      <c r="AD460" s="106"/>
      <c r="AE460" s="62"/>
    </row>
    <row r="461" spans="1:31" ht="15.75">
      <c r="A461" s="285" t="s">
        <v>365</v>
      </c>
      <c r="B461" s="285"/>
      <c r="C461" s="229"/>
      <c r="D461" s="230"/>
      <c r="E461" s="231"/>
      <c r="F461" s="228"/>
      <c r="G461" s="449"/>
      <c r="H461" s="449"/>
      <c r="I461" s="449"/>
      <c r="J461" s="449"/>
      <c r="K461" s="449"/>
      <c r="L461" s="82"/>
      <c r="M461" s="82"/>
      <c r="N461" s="82"/>
      <c r="O461" s="82"/>
      <c r="P461" s="82"/>
      <c r="Q461" s="40"/>
      <c r="R461" s="40"/>
      <c r="S461" s="40"/>
      <c r="T461" s="40"/>
      <c r="U461" s="40"/>
      <c r="V461" s="211"/>
      <c r="W461" s="207"/>
      <c r="X461" s="207"/>
      <c r="Y461" s="40"/>
      <c r="Z461" s="41"/>
      <c r="AA461" s="106"/>
      <c r="AB461" s="106"/>
      <c r="AC461" s="106"/>
      <c r="AD461" s="106"/>
      <c r="AE461" s="62"/>
    </row>
    <row r="462" spans="1:31" ht="16.5" thickBot="1">
      <c r="A462" s="502" t="s">
        <v>402</v>
      </c>
      <c r="B462" s="502"/>
      <c r="C462" s="228"/>
      <c r="D462" s="230"/>
      <c r="E462" s="231" t="s">
        <v>28</v>
      </c>
      <c r="F462" s="228"/>
      <c r="G462" s="229"/>
      <c r="H462" s="229"/>
      <c r="I462" s="229"/>
      <c r="J462" s="229"/>
      <c r="K462" s="229"/>
      <c r="Q462" s="40"/>
      <c r="R462" s="40"/>
      <c r="S462" s="40"/>
      <c r="T462" s="40"/>
      <c r="U462" s="40"/>
      <c r="V462" s="211"/>
      <c r="W462" s="207"/>
      <c r="X462" s="207"/>
      <c r="Y462" s="40"/>
      <c r="Z462" s="41"/>
      <c r="AA462" s="106"/>
      <c r="AB462" s="106"/>
      <c r="AC462" s="106"/>
      <c r="AD462" s="106"/>
      <c r="AE462" s="62"/>
    </row>
    <row r="463" spans="1:32" ht="54" customHeight="1" thickBot="1">
      <c r="A463" s="668" t="s">
        <v>9</v>
      </c>
      <c r="B463" s="669" t="s">
        <v>10</v>
      </c>
      <c r="C463" s="682" t="s">
        <v>429</v>
      </c>
      <c r="D463" s="682" t="s">
        <v>366</v>
      </c>
      <c r="E463" s="671" t="s">
        <v>430</v>
      </c>
      <c r="F463" s="445"/>
      <c r="G463" s="229"/>
      <c r="H463" s="229"/>
      <c r="I463" s="229"/>
      <c r="J463" s="229"/>
      <c r="K463" s="108" t="s">
        <v>171</v>
      </c>
      <c r="L463" s="110" t="s">
        <v>338</v>
      </c>
      <c r="M463" s="110" t="s">
        <v>186</v>
      </c>
      <c r="O463" s="699" t="s">
        <v>173</v>
      </c>
      <c r="P463" s="700" t="s">
        <v>187</v>
      </c>
      <c r="Q463" s="700" t="s">
        <v>188</v>
      </c>
      <c r="R463" s="631"/>
      <c r="V463" s="688"/>
      <c r="W463" s="18"/>
      <c r="Z463" s="40"/>
      <c r="AA463" s="37"/>
      <c r="AB463" s="212"/>
      <c r="AC463" s="212"/>
      <c r="AD463" s="212"/>
      <c r="AE463" s="212"/>
      <c r="AF463" s="62"/>
    </row>
    <row r="464" spans="1:32" ht="15.75">
      <c r="A464" s="673">
        <v>1</v>
      </c>
      <c r="B464" s="857" t="s">
        <v>155</v>
      </c>
      <c r="C464" s="892">
        <v>420.42999999999995</v>
      </c>
      <c r="D464" s="892">
        <v>167.42000000000002</v>
      </c>
      <c r="E464" s="674">
        <f>D464/C464</f>
        <v>0.39821135504126737</v>
      </c>
      <c r="F464" s="445"/>
      <c r="G464" s="229"/>
      <c r="H464" s="229"/>
      <c r="I464" s="229"/>
      <c r="J464" s="229"/>
      <c r="K464" s="341">
        <v>224.14999999999998</v>
      </c>
      <c r="L464" s="594">
        <v>196.28</v>
      </c>
      <c r="M464" s="701">
        <f>SUM(K464:L464)</f>
        <v>420.42999999999995</v>
      </c>
      <c r="O464" s="708">
        <v>105.62</v>
      </c>
      <c r="P464" s="709">
        <v>61.8</v>
      </c>
      <c r="Q464" s="696">
        <f>SUM(O464:P464)</f>
        <v>167.42000000000002</v>
      </c>
      <c r="R464" s="651"/>
      <c r="V464" s="689"/>
      <c r="W464" s="18"/>
      <c r="Z464" s="40"/>
      <c r="AA464" s="37"/>
      <c r="AB464" s="212"/>
      <c r="AC464" s="212"/>
      <c r="AD464" s="212"/>
      <c r="AE464" s="212"/>
      <c r="AF464" s="62"/>
    </row>
    <row r="465" spans="1:32" ht="15.75">
      <c r="A465" s="453">
        <v>2</v>
      </c>
      <c r="B465" s="857" t="s">
        <v>156</v>
      </c>
      <c r="C465" s="893">
        <v>109.23</v>
      </c>
      <c r="D465" s="893">
        <v>43.43</v>
      </c>
      <c r="E465" s="339">
        <f aca="true" t="shared" si="54" ref="E465:E484">D465/C465</f>
        <v>0.39760139155909546</v>
      </c>
      <c r="F465" s="445"/>
      <c r="G465" s="229"/>
      <c r="H465" s="229"/>
      <c r="I465" s="229"/>
      <c r="J465" s="229"/>
      <c r="K465" s="341">
        <v>57.84</v>
      </c>
      <c r="L465" s="594">
        <v>51.39</v>
      </c>
      <c r="M465" s="701">
        <f aca="true" t="shared" si="55" ref="M465:M483">SUM(K465:L465)</f>
        <v>109.23</v>
      </c>
      <c r="O465" s="708">
        <v>27.25</v>
      </c>
      <c r="P465" s="709">
        <v>16.18</v>
      </c>
      <c r="Q465" s="696">
        <f aca="true" t="shared" si="56" ref="Q465:Q484">SUM(O465:P465)</f>
        <v>43.43</v>
      </c>
      <c r="R465" s="651"/>
      <c r="V465" s="689"/>
      <c r="W465" s="18"/>
      <c r="Z465" s="40"/>
      <c r="AA465" s="37"/>
      <c r="AB465" s="212"/>
      <c r="AC465" s="212"/>
      <c r="AD465" s="212"/>
      <c r="AE465" s="212"/>
      <c r="AF465" s="62"/>
    </row>
    <row r="466" spans="1:32" ht="15.75">
      <c r="A466" s="453">
        <v>3</v>
      </c>
      <c r="B466" s="857" t="s">
        <v>157</v>
      </c>
      <c r="C466" s="893">
        <v>405.55</v>
      </c>
      <c r="D466" s="893">
        <v>161.09</v>
      </c>
      <c r="E466" s="339">
        <f t="shared" si="54"/>
        <v>0.3972136604611022</v>
      </c>
      <c r="F466" s="445"/>
      <c r="G466" s="229"/>
      <c r="H466" s="229"/>
      <c r="I466" s="229"/>
      <c r="J466" s="229"/>
      <c r="K466" s="341">
        <v>213.61</v>
      </c>
      <c r="L466" s="594">
        <v>191.94</v>
      </c>
      <c r="M466" s="701">
        <f t="shared" si="55"/>
        <v>405.55</v>
      </c>
      <c r="O466" s="708">
        <v>100.66</v>
      </c>
      <c r="P466" s="709">
        <v>60.43</v>
      </c>
      <c r="Q466" s="696">
        <f t="shared" si="56"/>
        <v>161.09</v>
      </c>
      <c r="R466" s="651"/>
      <c r="V466" s="689"/>
      <c r="W466" s="18"/>
      <c r="Z466" s="40"/>
      <c r="AA466" s="37"/>
      <c r="AB466" s="212"/>
      <c r="AC466" s="212"/>
      <c r="AD466" s="212"/>
      <c r="AE466" s="212"/>
      <c r="AF466" s="62"/>
    </row>
    <row r="467" spans="1:32" ht="15.75">
      <c r="A467" s="453">
        <v>4</v>
      </c>
      <c r="B467" s="857" t="s">
        <v>158</v>
      </c>
      <c r="C467" s="893">
        <v>527.23</v>
      </c>
      <c r="D467" s="893">
        <v>210.61</v>
      </c>
      <c r="E467" s="339">
        <f t="shared" si="54"/>
        <v>0.399465129070804</v>
      </c>
      <c r="F467" s="445"/>
      <c r="G467" s="229"/>
      <c r="H467" s="229"/>
      <c r="I467" s="229"/>
      <c r="J467" s="229"/>
      <c r="K467" s="341">
        <v>285.19</v>
      </c>
      <c r="L467" s="594">
        <v>242.04000000000002</v>
      </c>
      <c r="M467" s="701">
        <f t="shared" si="55"/>
        <v>527.23</v>
      </c>
      <c r="O467" s="708">
        <v>134.4</v>
      </c>
      <c r="P467" s="709">
        <v>76.21</v>
      </c>
      <c r="Q467" s="696">
        <f t="shared" si="56"/>
        <v>210.61</v>
      </c>
      <c r="R467" s="651"/>
      <c r="V467" s="689"/>
      <c r="W467" s="18"/>
      <c r="Z467" s="40"/>
      <c r="AA467" s="37"/>
      <c r="AB467" s="212"/>
      <c r="AC467" s="212"/>
      <c r="AD467" s="212"/>
      <c r="AE467" s="212"/>
      <c r="AF467" s="62"/>
    </row>
    <row r="468" spans="1:32" ht="15.75">
      <c r="A468" s="453">
        <v>5</v>
      </c>
      <c r="B468" s="857" t="s">
        <v>159</v>
      </c>
      <c r="C468" s="893">
        <v>380.28999999999996</v>
      </c>
      <c r="D468" s="893">
        <v>154.66</v>
      </c>
      <c r="E468" s="339">
        <f t="shared" si="54"/>
        <v>0.4066896315969392</v>
      </c>
      <c r="F468" s="445"/>
      <c r="G468" s="229"/>
      <c r="H468" s="229"/>
      <c r="I468" s="229"/>
      <c r="J468" s="229"/>
      <c r="K468" s="341">
        <v>223.32</v>
      </c>
      <c r="L468" s="594">
        <v>156.97</v>
      </c>
      <c r="M468" s="701">
        <f t="shared" si="55"/>
        <v>380.28999999999996</v>
      </c>
      <c r="O468" s="708">
        <v>105.24</v>
      </c>
      <c r="P468" s="709">
        <v>49.42</v>
      </c>
      <c r="Q468" s="696">
        <f t="shared" si="56"/>
        <v>154.66</v>
      </c>
      <c r="R468" s="651"/>
      <c r="V468" s="689"/>
      <c r="W468" s="18"/>
      <c r="Z468" s="40"/>
      <c r="AA468" s="37"/>
      <c r="AB468" s="212"/>
      <c r="AC468" s="212"/>
      <c r="AD468" s="212"/>
      <c r="AE468" s="212"/>
      <c r="AF468" s="62"/>
    </row>
    <row r="469" spans="1:32" ht="15.75">
      <c r="A469" s="453">
        <v>6</v>
      </c>
      <c r="B469" s="857" t="s">
        <v>160</v>
      </c>
      <c r="C469" s="893">
        <v>412.23</v>
      </c>
      <c r="D469" s="893">
        <v>165.94</v>
      </c>
      <c r="E469" s="339">
        <f t="shared" si="54"/>
        <v>0.40254227009193894</v>
      </c>
      <c r="F469" s="445"/>
      <c r="G469" s="229"/>
      <c r="H469" s="229"/>
      <c r="I469" s="229"/>
      <c r="J469" s="229"/>
      <c r="K469" s="341">
        <v>231.12</v>
      </c>
      <c r="L469" s="594">
        <v>181.11</v>
      </c>
      <c r="M469" s="701">
        <f t="shared" si="55"/>
        <v>412.23</v>
      </c>
      <c r="O469" s="708">
        <v>108.91</v>
      </c>
      <c r="P469" s="709">
        <v>57.03</v>
      </c>
      <c r="Q469" s="696">
        <f t="shared" si="56"/>
        <v>165.94</v>
      </c>
      <c r="R469" s="653"/>
      <c r="V469" s="689"/>
      <c r="W469" s="18"/>
      <c r="Z469" s="40"/>
      <c r="AA469" s="37"/>
      <c r="AB469" s="212"/>
      <c r="AC469" s="212"/>
      <c r="AD469" s="212"/>
      <c r="AE469" s="212"/>
      <c r="AF469" s="62"/>
    </row>
    <row r="470" spans="1:32" ht="15.75">
      <c r="A470" s="453">
        <v>7</v>
      </c>
      <c r="B470" s="857" t="s">
        <v>161</v>
      </c>
      <c r="C470" s="893">
        <v>379.96999999999997</v>
      </c>
      <c r="D470" s="893">
        <v>154.10000000000002</v>
      </c>
      <c r="E470" s="339">
        <f t="shared" si="54"/>
        <v>0.405558333552649</v>
      </c>
      <c r="F470" s="500"/>
      <c r="G470" s="229"/>
      <c r="H470" s="229"/>
      <c r="I470" s="229"/>
      <c r="J470" s="229"/>
      <c r="K470" s="341">
        <v>220.35999999999999</v>
      </c>
      <c r="L470" s="594">
        <v>159.60999999999999</v>
      </c>
      <c r="M470" s="701">
        <f t="shared" si="55"/>
        <v>379.96999999999997</v>
      </c>
      <c r="O470" s="708">
        <v>103.84</v>
      </c>
      <c r="P470" s="709">
        <v>50.260000000000005</v>
      </c>
      <c r="Q470" s="696">
        <f t="shared" si="56"/>
        <v>154.10000000000002</v>
      </c>
      <c r="R470" s="651"/>
      <c r="V470" s="689"/>
      <c r="W470" s="18"/>
      <c r="Z470" s="40"/>
      <c r="AA470" s="37"/>
      <c r="AB470" s="212"/>
      <c r="AC470" s="212"/>
      <c r="AD470" s="212"/>
      <c r="AE470" s="212"/>
      <c r="AF470" s="62"/>
    </row>
    <row r="471" spans="1:32" ht="15.75">
      <c r="A471" s="453">
        <v>8</v>
      </c>
      <c r="B471" s="857" t="s">
        <v>162</v>
      </c>
      <c r="C471" s="893">
        <v>241.54</v>
      </c>
      <c r="D471" s="893">
        <v>99.05</v>
      </c>
      <c r="E471" s="339">
        <f t="shared" si="54"/>
        <v>0.41007700587894347</v>
      </c>
      <c r="F471" s="445"/>
      <c r="G471" s="229"/>
      <c r="H471" s="229"/>
      <c r="I471" s="229"/>
      <c r="J471" s="229"/>
      <c r="K471" s="341">
        <v>147.03</v>
      </c>
      <c r="L471" s="594">
        <v>94.50999999999999</v>
      </c>
      <c r="M471" s="701">
        <f t="shared" si="55"/>
        <v>241.54</v>
      </c>
      <c r="O471" s="708">
        <v>69.28999999999999</v>
      </c>
      <c r="P471" s="709">
        <v>29.76</v>
      </c>
      <c r="Q471" s="696">
        <f t="shared" si="56"/>
        <v>99.05</v>
      </c>
      <c r="R471" s="653"/>
      <c r="V471" s="689"/>
      <c r="W471" s="18"/>
      <c r="Z471" s="40"/>
      <c r="AA471" s="37"/>
      <c r="AB471" s="212"/>
      <c r="AC471" s="212"/>
      <c r="AD471" s="212"/>
      <c r="AE471" s="212"/>
      <c r="AF471" s="18"/>
    </row>
    <row r="472" spans="1:32" ht="15.75">
      <c r="A472" s="453">
        <v>9</v>
      </c>
      <c r="B472" s="857" t="s">
        <v>163</v>
      </c>
      <c r="C472" s="893">
        <v>578.25</v>
      </c>
      <c r="D472" s="893">
        <v>239.86</v>
      </c>
      <c r="E472" s="339">
        <f t="shared" si="54"/>
        <v>0.41480328577604847</v>
      </c>
      <c r="F472" s="445"/>
      <c r="G472" s="229"/>
      <c r="H472" s="229"/>
      <c r="I472" s="229"/>
      <c r="J472" s="229"/>
      <c r="K472" s="341">
        <v>369.55</v>
      </c>
      <c r="L472" s="594">
        <v>208.70000000000002</v>
      </c>
      <c r="M472" s="701">
        <f t="shared" si="55"/>
        <v>578.25</v>
      </c>
      <c r="O472" s="708">
        <v>174.15</v>
      </c>
      <c r="P472" s="709">
        <v>65.71</v>
      </c>
      <c r="Q472" s="696">
        <f t="shared" si="56"/>
        <v>239.86</v>
      </c>
      <c r="R472" s="651"/>
      <c r="V472" s="689"/>
      <c r="W472" s="18"/>
      <c r="Z472" s="40"/>
      <c r="AA472" s="37"/>
      <c r="AB472" s="212"/>
      <c r="AC472" s="212"/>
      <c r="AD472" s="212"/>
      <c r="AE472" s="212"/>
      <c r="AF472" s="18"/>
    </row>
    <row r="473" spans="1:32" ht="15.75">
      <c r="A473" s="453">
        <v>10</v>
      </c>
      <c r="B473" s="857" t="s">
        <v>164</v>
      </c>
      <c r="C473" s="893">
        <v>521.4100000000001</v>
      </c>
      <c r="D473" s="893">
        <v>210.77999999999997</v>
      </c>
      <c r="E473" s="339">
        <f t="shared" si="54"/>
        <v>0.4042500143840738</v>
      </c>
      <c r="F473" s="445"/>
      <c r="G473" s="229"/>
      <c r="H473" s="229"/>
      <c r="I473" s="229"/>
      <c r="J473" s="229"/>
      <c r="K473" s="341">
        <v>297.81</v>
      </c>
      <c r="L473" s="594">
        <v>223.60000000000002</v>
      </c>
      <c r="M473" s="701">
        <f t="shared" si="55"/>
        <v>521.4100000000001</v>
      </c>
      <c r="O473" s="708">
        <v>140.38</v>
      </c>
      <c r="P473" s="709">
        <v>70.39999999999999</v>
      </c>
      <c r="Q473" s="696">
        <f t="shared" si="56"/>
        <v>210.77999999999997</v>
      </c>
      <c r="R473" s="651"/>
      <c r="V473" s="689"/>
      <c r="W473" s="18"/>
      <c r="Z473" s="40"/>
      <c r="AA473" s="37"/>
      <c r="AB473" s="212"/>
      <c r="AC473" s="212"/>
      <c r="AD473" s="212"/>
      <c r="AE473" s="212"/>
      <c r="AF473" s="18"/>
    </row>
    <row r="474" spans="1:32" ht="15.75">
      <c r="A474" s="453">
        <v>11</v>
      </c>
      <c r="B474" s="857" t="s">
        <v>143</v>
      </c>
      <c r="C474" s="893">
        <v>133.34</v>
      </c>
      <c r="D474" s="893">
        <v>52.879999999999995</v>
      </c>
      <c r="E474" s="339">
        <f t="shared" si="54"/>
        <v>0.3965801709914504</v>
      </c>
      <c r="F474" s="445"/>
      <c r="G474" s="229"/>
      <c r="H474" s="229"/>
      <c r="I474" s="229"/>
      <c r="J474" s="229"/>
      <c r="K474" s="341">
        <v>73.33</v>
      </c>
      <c r="L474" s="594">
        <v>60.010000000000005</v>
      </c>
      <c r="M474" s="701">
        <f t="shared" si="55"/>
        <v>133.34</v>
      </c>
      <c r="O474" s="708">
        <v>34.19</v>
      </c>
      <c r="P474" s="709">
        <v>18.689999999999998</v>
      </c>
      <c r="Q474" s="696">
        <f t="shared" si="56"/>
        <v>52.879999999999995</v>
      </c>
      <c r="R474" s="653"/>
      <c r="V474" s="689"/>
      <c r="W474" s="18"/>
      <c r="Z474" s="40"/>
      <c r="AA474" s="37"/>
      <c r="AB474" s="212"/>
      <c r="AC474" s="212"/>
      <c r="AD474" s="212"/>
      <c r="AE474" s="212"/>
      <c r="AF474" s="18"/>
    </row>
    <row r="475" spans="1:32" ht="15.75">
      <c r="A475" s="453">
        <v>12</v>
      </c>
      <c r="B475" s="857" t="s">
        <v>144</v>
      </c>
      <c r="C475" s="893">
        <v>183.19</v>
      </c>
      <c r="D475" s="893">
        <v>75.46000000000001</v>
      </c>
      <c r="E475" s="339">
        <f t="shared" si="54"/>
        <v>0.41192204814673294</v>
      </c>
      <c r="F475" s="445"/>
      <c r="G475" s="229"/>
      <c r="H475" s="229"/>
      <c r="I475" s="229"/>
      <c r="J475" s="229"/>
      <c r="K475" s="341">
        <v>118.82</v>
      </c>
      <c r="L475" s="594">
        <v>64.37</v>
      </c>
      <c r="M475" s="701">
        <f t="shared" si="55"/>
        <v>183.19</v>
      </c>
      <c r="O475" s="708">
        <v>55.400000000000006</v>
      </c>
      <c r="P475" s="709">
        <v>20.06</v>
      </c>
      <c r="Q475" s="696">
        <f t="shared" si="56"/>
        <v>75.46000000000001</v>
      </c>
      <c r="R475" s="651"/>
      <c r="V475" s="689"/>
      <c r="W475" s="18"/>
      <c r="Z475" s="40"/>
      <c r="AA475" s="37"/>
      <c r="AB475" s="212"/>
      <c r="AC475" s="212"/>
      <c r="AD475" s="212"/>
      <c r="AE475" s="212"/>
      <c r="AF475" s="18"/>
    </row>
    <row r="476" spans="1:32" ht="15.75">
      <c r="A476" s="453">
        <v>13</v>
      </c>
      <c r="B476" s="857" t="s">
        <v>145</v>
      </c>
      <c r="C476" s="893">
        <v>407.74</v>
      </c>
      <c r="D476" s="893">
        <v>161.19</v>
      </c>
      <c r="E476" s="339">
        <f>D476/C476</f>
        <v>0.3953254524942365</v>
      </c>
      <c r="F476" s="445"/>
      <c r="G476" s="229"/>
      <c r="H476" s="229"/>
      <c r="I476" s="229"/>
      <c r="J476" s="229"/>
      <c r="K476" s="594">
        <v>220.79000000000002</v>
      </c>
      <c r="L476" s="594">
        <v>186.95</v>
      </c>
      <c r="M476" s="701">
        <f t="shared" si="55"/>
        <v>407.74</v>
      </c>
      <c r="O476" s="708">
        <v>102.95</v>
      </c>
      <c r="P476" s="709">
        <v>58.24</v>
      </c>
      <c r="Q476" s="696">
        <f t="shared" si="56"/>
        <v>161.19</v>
      </c>
      <c r="R476" s="654"/>
      <c r="V476" s="689"/>
      <c r="W476" s="18"/>
      <c r="Z476" s="40"/>
      <c r="AA476" s="37"/>
      <c r="AB476" s="212"/>
      <c r="AC476" s="212"/>
      <c r="AD476" s="212"/>
      <c r="AE476" s="212"/>
      <c r="AF476" s="18"/>
    </row>
    <row r="477" spans="1:32" ht="15.75">
      <c r="A477" s="453">
        <v>14</v>
      </c>
      <c r="B477" s="857" t="s">
        <v>146</v>
      </c>
      <c r="C477" s="893">
        <v>498.29999999999995</v>
      </c>
      <c r="D477" s="893">
        <v>202.72</v>
      </c>
      <c r="E477" s="339">
        <f aca="true" t="shared" si="57" ref="E477:E483">D477/C477</f>
        <v>0.40682319887617907</v>
      </c>
      <c r="F477" s="445"/>
      <c r="G477" s="229"/>
      <c r="H477" s="229"/>
      <c r="I477" s="229"/>
      <c r="J477" s="229"/>
      <c r="K477" s="594">
        <v>306.80999999999995</v>
      </c>
      <c r="L477" s="594">
        <v>191.49</v>
      </c>
      <c r="M477" s="701">
        <f t="shared" si="55"/>
        <v>498.29999999999995</v>
      </c>
      <c r="O477" s="708">
        <v>143.06</v>
      </c>
      <c r="P477" s="709">
        <v>59.66</v>
      </c>
      <c r="Q477" s="696">
        <f t="shared" si="56"/>
        <v>202.72</v>
      </c>
      <c r="R477" s="654"/>
      <c r="V477" s="689"/>
      <c r="W477" s="18"/>
      <c r="Z477" s="40"/>
      <c r="AA477" s="37"/>
      <c r="AB477" s="212"/>
      <c r="AC477" s="212"/>
      <c r="AD477" s="212"/>
      <c r="AE477" s="212"/>
      <c r="AF477" s="18"/>
    </row>
    <row r="478" spans="1:32" ht="15.75">
      <c r="A478" s="453">
        <v>15</v>
      </c>
      <c r="B478" s="857" t="s">
        <v>147</v>
      </c>
      <c r="C478" s="893">
        <v>255.57999999999998</v>
      </c>
      <c r="D478" s="893">
        <v>103.39000000000001</v>
      </c>
      <c r="E478" s="339">
        <f t="shared" si="57"/>
        <v>0.4045308709601691</v>
      </c>
      <c r="F478" s="445"/>
      <c r="G478" s="229"/>
      <c r="H478" s="229"/>
      <c r="I478" s="229"/>
      <c r="J478" s="229"/>
      <c r="K478" s="594">
        <v>153.60999999999999</v>
      </c>
      <c r="L478" s="594">
        <v>101.97</v>
      </c>
      <c r="M478" s="701">
        <f t="shared" si="55"/>
        <v>255.57999999999998</v>
      </c>
      <c r="O478" s="708">
        <v>71.62</v>
      </c>
      <c r="P478" s="709">
        <v>31.770000000000003</v>
      </c>
      <c r="Q478" s="696">
        <f t="shared" si="56"/>
        <v>103.39000000000001</v>
      </c>
      <c r="R478" s="654"/>
      <c r="V478" s="689"/>
      <c r="W478" s="18"/>
      <c r="Z478" s="40"/>
      <c r="AA478" s="37"/>
      <c r="AB478" s="212"/>
      <c r="AC478" s="212"/>
      <c r="AD478" s="212"/>
      <c r="AE478" s="212"/>
      <c r="AF478" s="18"/>
    </row>
    <row r="479" spans="1:32" ht="15.75">
      <c r="A479" s="453">
        <v>16</v>
      </c>
      <c r="B479" s="857" t="s">
        <v>148</v>
      </c>
      <c r="C479" s="893">
        <v>193.84</v>
      </c>
      <c r="D479" s="893">
        <v>77.36</v>
      </c>
      <c r="E479" s="339">
        <f t="shared" si="57"/>
        <v>0.3990920346677672</v>
      </c>
      <c r="F479" s="445"/>
      <c r="G479" s="229"/>
      <c r="H479" s="229"/>
      <c r="I479" s="229"/>
      <c r="J479" s="229"/>
      <c r="K479" s="594">
        <v>109.63000000000001</v>
      </c>
      <c r="L479" s="594">
        <v>84.21</v>
      </c>
      <c r="M479" s="701">
        <f t="shared" si="55"/>
        <v>193.84</v>
      </c>
      <c r="O479" s="708">
        <v>51.12</v>
      </c>
      <c r="P479" s="709">
        <v>26.24</v>
      </c>
      <c r="Q479" s="696">
        <f t="shared" si="56"/>
        <v>77.36</v>
      </c>
      <c r="R479" s="654"/>
      <c r="V479" s="689"/>
      <c r="W479" s="18"/>
      <c r="Z479" s="40"/>
      <c r="AA479" s="37"/>
      <c r="AB479" s="212"/>
      <c r="AC479" s="212"/>
      <c r="AD479" s="212"/>
      <c r="AE479" s="212"/>
      <c r="AF479" s="18"/>
    </row>
    <row r="480" spans="1:32" ht="15.75">
      <c r="A480" s="453">
        <v>17</v>
      </c>
      <c r="B480" s="857" t="s">
        <v>149</v>
      </c>
      <c r="C480" s="893">
        <v>144.37</v>
      </c>
      <c r="D480" s="893">
        <v>59.519999999999996</v>
      </c>
      <c r="E480" s="339">
        <f t="shared" si="57"/>
        <v>0.4122740181478146</v>
      </c>
      <c r="F480" s="445"/>
      <c r="G480" s="229"/>
      <c r="H480" s="229"/>
      <c r="I480" s="229"/>
      <c r="J480" s="229"/>
      <c r="K480" s="594">
        <v>94.02000000000001</v>
      </c>
      <c r="L480" s="594">
        <v>50.35</v>
      </c>
      <c r="M480" s="701">
        <f t="shared" si="55"/>
        <v>144.37</v>
      </c>
      <c r="O480" s="708">
        <v>43.839999999999996</v>
      </c>
      <c r="P480" s="709">
        <v>15.68</v>
      </c>
      <c r="Q480" s="696">
        <f t="shared" si="56"/>
        <v>59.519999999999996</v>
      </c>
      <c r="R480" s="654"/>
      <c r="V480" s="689"/>
      <c r="W480" s="18"/>
      <c r="Z480" s="40"/>
      <c r="AA480" s="37"/>
      <c r="AB480" s="212"/>
      <c r="AC480" s="212"/>
      <c r="AD480" s="212"/>
      <c r="AE480" s="212"/>
      <c r="AF480" s="18"/>
    </row>
    <row r="481" spans="1:32" ht="15.75">
      <c r="A481" s="453">
        <v>18</v>
      </c>
      <c r="B481" s="857" t="s">
        <v>150</v>
      </c>
      <c r="C481" s="893">
        <v>538.04</v>
      </c>
      <c r="D481" s="893">
        <v>213.48000000000002</v>
      </c>
      <c r="E481" s="339">
        <f t="shared" si="57"/>
        <v>0.3967734740911457</v>
      </c>
      <c r="F481" s="445"/>
      <c r="G481" s="229"/>
      <c r="H481" s="229"/>
      <c r="I481" s="229"/>
      <c r="J481" s="229"/>
      <c r="K481" s="594">
        <v>296.38</v>
      </c>
      <c r="L481" s="594">
        <v>241.66</v>
      </c>
      <c r="M481" s="701">
        <f t="shared" si="55"/>
        <v>538.04</v>
      </c>
      <c r="O481" s="708">
        <v>138.20000000000002</v>
      </c>
      <c r="P481" s="709">
        <v>75.28</v>
      </c>
      <c r="Q481" s="696">
        <f t="shared" si="56"/>
        <v>213.48000000000002</v>
      </c>
      <c r="R481" s="654"/>
      <c r="V481" s="689"/>
      <c r="W481" s="18"/>
      <c r="Z481" s="40"/>
      <c r="AA481" s="37"/>
      <c r="AB481" s="212"/>
      <c r="AC481" s="212"/>
      <c r="AD481" s="212"/>
      <c r="AE481" s="212"/>
      <c r="AF481" s="18"/>
    </row>
    <row r="482" spans="1:32" ht="15.75">
      <c r="A482" s="453">
        <v>19</v>
      </c>
      <c r="B482" s="857" t="s">
        <v>151</v>
      </c>
      <c r="C482" s="893">
        <v>296.78999999999996</v>
      </c>
      <c r="D482" s="893">
        <v>119.63</v>
      </c>
      <c r="E482" s="339">
        <f t="shared" si="57"/>
        <v>0.4030796185855319</v>
      </c>
      <c r="F482" s="500"/>
      <c r="G482" s="229"/>
      <c r="H482" s="229"/>
      <c r="I482" s="229"/>
      <c r="J482" s="229"/>
      <c r="K482" s="594">
        <v>175.39999999999998</v>
      </c>
      <c r="L482" s="594">
        <v>121.39</v>
      </c>
      <c r="M482" s="701">
        <f t="shared" si="55"/>
        <v>296.78999999999996</v>
      </c>
      <c r="O482" s="708">
        <v>81.8</v>
      </c>
      <c r="P482" s="709">
        <v>37.83</v>
      </c>
      <c r="Q482" s="696">
        <f t="shared" si="56"/>
        <v>119.63</v>
      </c>
      <c r="R482" s="654"/>
      <c r="V482" s="689"/>
      <c r="W482" s="18"/>
      <c r="Z482" s="40"/>
      <c r="AA482" s="37"/>
      <c r="AB482" s="212"/>
      <c r="AC482" s="212"/>
      <c r="AD482" s="212"/>
      <c r="AE482" s="212"/>
      <c r="AF482" s="18"/>
    </row>
    <row r="483" spans="1:32" ht="16.5" thickBot="1">
      <c r="A483" s="453">
        <v>20</v>
      </c>
      <c r="B483" s="857" t="s">
        <v>152</v>
      </c>
      <c r="C483" s="893">
        <v>620.71</v>
      </c>
      <c r="D483" s="893">
        <v>249.14000000000001</v>
      </c>
      <c r="E483" s="339">
        <f t="shared" si="57"/>
        <v>0.4013790659083952</v>
      </c>
      <c r="F483" s="445"/>
      <c r="G483" s="229"/>
      <c r="H483" s="229"/>
      <c r="I483" s="229"/>
      <c r="J483" s="229"/>
      <c r="K483" s="594">
        <v>360.41999999999996</v>
      </c>
      <c r="L483" s="594">
        <v>260.29</v>
      </c>
      <c r="M483" s="701">
        <f t="shared" si="55"/>
        <v>620.71</v>
      </c>
      <c r="O483" s="708">
        <v>168.05</v>
      </c>
      <c r="P483" s="709">
        <v>81.09</v>
      </c>
      <c r="Q483" s="696">
        <f t="shared" si="56"/>
        <v>249.14000000000001</v>
      </c>
      <c r="R483" s="654"/>
      <c r="V483" s="689"/>
      <c r="W483" s="18"/>
      <c r="Z483" s="40"/>
      <c r="AA483" s="37"/>
      <c r="AB483" s="212"/>
      <c r="AC483" s="212"/>
      <c r="AD483" s="212"/>
      <c r="AE483" s="212"/>
      <c r="AF483" s="18"/>
    </row>
    <row r="484" spans="1:27" s="9" customFormat="1" ht="16.5" thickBot="1">
      <c r="A484" s="764"/>
      <c r="B484" s="768" t="s">
        <v>20</v>
      </c>
      <c r="C484" s="900">
        <f>SUM(C464:C483)</f>
        <v>7248.03</v>
      </c>
      <c r="D484" s="900">
        <f>SUM(D464:D483)</f>
        <v>2921.7099999999996</v>
      </c>
      <c r="E484" s="680">
        <f t="shared" si="54"/>
        <v>0.40310401584982397</v>
      </c>
      <c r="F484" s="227"/>
      <c r="G484" s="901"/>
      <c r="H484" s="901"/>
      <c r="I484" s="901"/>
      <c r="J484" s="901"/>
      <c r="K484" s="701">
        <f>SUM(K464:K483)</f>
        <v>4179.1900000000005</v>
      </c>
      <c r="L484" s="701">
        <f>SUM(L464:L483)</f>
        <v>3068.8399999999997</v>
      </c>
      <c r="M484" s="701">
        <f>SUM(M464:M483)</f>
        <v>7248.03</v>
      </c>
      <c r="N484" s="704"/>
      <c r="O484" s="702">
        <f>SUM(O464:O483)</f>
        <v>1959.9699999999998</v>
      </c>
      <c r="P484" s="702">
        <f>SUM(P464:P483)</f>
        <v>961.74</v>
      </c>
      <c r="Q484" s="696">
        <f t="shared" si="56"/>
        <v>2921.71</v>
      </c>
      <c r="R484" s="933"/>
      <c r="S484" s="704"/>
      <c r="T484" s="704"/>
      <c r="U484" s="704"/>
      <c r="V484" s="117"/>
      <c r="W484" s="704"/>
      <c r="Z484" s="934"/>
      <c r="AA484" s="60"/>
    </row>
    <row r="485" spans="1:26" ht="15.75">
      <c r="A485" s="230"/>
      <c r="B485" s="228"/>
      <c r="C485" s="228"/>
      <c r="D485" s="230"/>
      <c r="E485" s="231"/>
      <c r="F485" s="228"/>
      <c r="G485" s="501"/>
      <c r="H485" s="501"/>
      <c r="I485" s="501"/>
      <c r="J485" s="501"/>
      <c r="K485" s="501"/>
      <c r="L485" s="109"/>
      <c r="M485" s="109"/>
      <c r="N485" s="109"/>
      <c r="O485" s="109"/>
      <c r="P485" s="109"/>
      <c r="Q485" s="66"/>
      <c r="R485" s="287"/>
      <c r="S485" s="65"/>
      <c r="T485" s="65"/>
      <c r="U485" s="65"/>
      <c r="V485" s="65"/>
      <c r="W485" s="6"/>
      <c r="X485" s="6"/>
      <c r="Y485" s="6"/>
      <c r="Z485" s="6"/>
    </row>
    <row r="486" spans="1:26" ht="15.75" hidden="1">
      <c r="A486" s="230"/>
      <c r="B486" s="228"/>
      <c r="C486" s="228"/>
      <c r="D486" s="230"/>
      <c r="E486" s="231"/>
      <c r="F486" s="228"/>
      <c r="G486" s="501"/>
      <c r="H486" s="501"/>
      <c r="I486" s="501"/>
      <c r="J486" s="501"/>
      <c r="K486" s="501"/>
      <c r="L486" s="109"/>
      <c r="M486" s="109"/>
      <c r="N486" s="109"/>
      <c r="O486" s="109"/>
      <c r="P486" s="109"/>
      <c r="Q486" s="65"/>
      <c r="R486" s="65"/>
      <c r="S486" s="65"/>
      <c r="T486" s="65"/>
      <c r="U486" s="65"/>
      <c r="V486" s="65"/>
      <c r="W486" s="6"/>
      <c r="X486" s="6"/>
      <c r="Y486" s="6"/>
      <c r="Z486" s="6"/>
    </row>
    <row r="487" spans="1:26" ht="15.75" hidden="1">
      <c r="A487" s="230"/>
      <c r="B487" s="228"/>
      <c r="C487" s="228"/>
      <c r="D487" s="230"/>
      <c r="E487" s="231"/>
      <c r="F487" s="228"/>
      <c r="G487" s="501"/>
      <c r="H487" s="501"/>
      <c r="I487" s="501"/>
      <c r="J487" s="501"/>
      <c r="K487" s="501"/>
      <c r="L487" s="109"/>
      <c r="M487" s="109"/>
      <c r="N487" s="109"/>
      <c r="O487" s="109"/>
      <c r="P487" s="109"/>
      <c r="Q487" s="65"/>
      <c r="R487" s="65"/>
      <c r="S487" s="65"/>
      <c r="T487" s="65"/>
      <c r="U487" s="65"/>
      <c r="V487" s="65"/>
      <c r="W487" s="6"/>
      <c r="X487" s="6"/>
      <c r="Y487" s="6"/>
      <c r="Z487" s="6"/>
    </row>
    <row r="488" spans="1:26" ht="15.75" hidden="1">
      <c r="A488" s="230"/>
      <c r="B488" s="228"/>
      <c r="C488" s="228"/>
      <c r="D488" s="230"/>
      <c r="E488" s="231"/>
      <c r="F488" s="228"/>
      <c r="G488" s="501"/>
      <c r="H488" s="501"/>
      <c r="I488" s="501"/>
      <c r="J488" s="501"/>
      <c r="K488" s="501"/>
      <c r="L488" s="109"/>
      <c r="M488" s="109"/>
      <c r="N488" s="109"/>
      <c r="O488" s="109"/>
      <c r="P488" s="109"/>
      <c r="Q488" s="65"/>
      <c r="R488" s="65"/>
      <c r="S488" s="65"/>
      <c r="T488" s="65"/>
      <c r="U488" s="65"/>
      <c r="V488" s="65"/>
      <c r="W488" s="6"/>
      <c r="X488" s="6"/>
      <c r="Y488" s="6"/>
      <c r="Z488" s="6"/>
    </row>
    <row r="489" spans="1:26" ht="15.75">
      <c r="A489" s="230"/>
      <c r="B489" s="228"/>
      <c r="C489" s="228"/>
      <c r="D489" s="230"/>
      <c r="E489" s="231"/>
      <c r="F489" s="228"/>
      <c r="G489" s="501"/>
      <c r="H489" s="501"/>
      <c r="I489" s="501"/>
      <c r="J489" s="501"/>
      <c r="K489" s="501"/>
      <c r="L489" s="109"/>
      <c r="M489" s="109"/>
      <c r="N489" s="109"/>
      <c r="O489" s="109"/>
      <c r="P489" s="109"/>
      <c r="Q489" s="65"/>
      <c r="R489" s="65"/>
      <c r="S489" s="65"/>
      <c r="T489" s="65"/>
      <c r="U489" s="65"/>
      <c r="V489" s="65"/>
      <c r="W489" s="6"/>
      <c r="X489" s="6"/>
      <c r="Y489" s="6"/>
      <c r="Z489" s="6"/>
    </row>
    <row r="490" spans="1:26" ht="15.75">
      <c r="A490" s="285" t="s">
        <v>380</v>
      </c>
      <c r="B490" s="285"/>
      <c r="C490" s="229"/>
      <c r="D490" s="230"/>
      <c r="E490" s="231"/>
      <c r="F490" s="228"/>
      <c r="G490" s="449"/>
      <c r="H490" s="449"/>
      <c r="I490" s="449"/>
      <c r="J490" s="449"/>
      <c r="K490" s="449"/>
      <c r="L490" s="82"/>
      <c r="M490" s="82"/>
      <c r="N490" s="82"/>
      <c r="O490" s="82"/>
      <c r="P490" s="82"/>
      <c r="U490" s="62"/>
      <c r="V490" s="62"/>
      <c r="W490" s="4"/>
      <c r="X490" s="4"/>
      <c r="Y490" s="4"/>
      <c r="Z490" s="4"/>
    </row>
    <row r="491" spans="1:26" ht="16.5" thickBot="1">
      <c r="A491" s="502" t="s">
        <v>403</v>
      </c>
      <c r="B491" s="502"/>
      <c r="C491" s="228"/>
      <c r="D491" s="230"/>
      <c r="E491" s="231" t="s">
        <v>28</v>
      </c>
      <c r="F491" s="228"/>
      <c r="G491" s="229"/>
      <c r="H491" s="229"/>
      <c r="I491" s="229"/>
      <c r="J491" s="229"/>
      <c r="K491" s="229"/>
      <c r="U491" s="62"/>
      <c r="V491" s="62"/>
      <c r="W491" s="4"/>
      <c r="X491" s="4"/>
      <c r="Y491" s="4"/>
      <c r="Z491" s="4"/>
    </row>
    <row r="492" spans="1:27" ht="57.75" customHeight="1" thickBot="1">
      <c r="A492" s="668" t="s">
        <v>9</v>
      </c>
      <c r="B492" s="669" t="s">
        <v>10</v>
      </c>
      <c r="C492" s="682" t="s">
        <v>429</v>
      </c>
      <c r="D492" s="682" t="s">
        <v>381</v>
      </c>
      <c r="E492" s="671" t="s">
        <v>426</v>
      </c>
      <c r="F492" s="445"/>
      <c r="G492" s="229"/>
      <c r="H492" s="229"/>
      <c r="I492" s="229"/>
      <c r="J492" s="229"/>
      <c r="K492" s="695" t="s">
        <v>339</v>
      </c>
      <c r="L492" s="703" t="s">
        <v>340</v>
      </c>
      <c r="M492" s="703" t="s">
        <v>343</v>
      </c>
      <c r="N492" s="704"/>
      <c r="O492" s="86" t="s">
        <v>189</v>
      </c>
      <c r="P492" s="114" t="s">
        <v>190</v>
      </c>
      <c r="Q492" s="114" t="s">
        <v>191</v>
      </c>
      <c r="R492" s="690"/>
      <c r="S492" s="62"/>
      <c r="V492" s="111"/>
      <c r="W492" s="211"/>
      <c r="X492" s="207"/>
      <c r="Y492" s="207"/>
      <c r="Z492" s="62"/>
      <c r="AA492" s="4"/>
    </row>
    <row r="493" spans="1:27" ht="15.75">
      <c r="A493" s="667">
        <v>1</v>
      </c>
      <c r="B493" s="686" t="s">
        <v>155</v>
      </c>
      <c r="C493" s="892">
        <f aca="true" t="shared" si="58" ref="C493:C512">C464</f>
        <v>420.42999999999995</v>
      </c>
      <c r="D493" s="892">
        <v>-54.124062633333345</v>
      </c>
      <c r="E493" s="935">
        <f>D493/C493</f>
        <v>-0.12873501565857182</v>
      </c>
      <c r="F493" s="228"/>
      <c r="G493" s="229"/>
      <c r="H493" s="229"/>
      <c r="I493" s="229"/>
      <c r="J493" s="229"/>
      <c r="K493" s="710">
        <v>168.02653150000003</v>
      </c>
      <c r="L493" s="711">
        <v>152.7675311333333</v>
      </c>
      <c r="M493" s="705">
        <f>SUM(K493:L493)</f>
        <v>320.79406263333334</v>
      </c>
      <c r="N493" s="704"/>
      <c r="O493" s="342">
        <v>47.44</v>
      </c>
      <c r="P493" s="343">
        <v>51.81</v>
      </c>
      <c r="Q493" s="706">
        <f>SUM(O493:P493)</f>
        <v>99.25</v>
      </c>
      <c r="R493" s="691"/>
      <c r="S493" s="62"/>
      <c r="V493" s="62"/>
      <c r="W493" s="211"/>
      <c r="X493" s="207"/>
      <c r="Y493" s="207"/>
      <c r="Z493" s="62"/>
      <c r="AA493" s="4"/>
    </row>
    <row r="494" spans="1:27" ht="15.75">
      <c r="A494" s="249">
        <v>2</v>
      </c>
      <c r="B494" s="685" t="s">
        <v>156</v>
      </c>
      <c r="C494" s="893">
        <f t="shared" si="58"/>
        <v>109.23</v>
      </c>
      <c r="D494" s="893">
        <v>-14.91207906666667</v>
      </c>
      <c r="E494" s="936">
        <f aca="true" t="shared" si="59" ref="E494:E513">D494/C494</f>
        <v>-0.13651999511733653</v>
      </c>
      <c r="F494" s="228"/>
      <c r="G494" s="229"/>
      <c r="H494" s="229"/>
      <c r="I494" s="229"/>
      <c r="J494" s="229"/>
      <c r="K494" s="710">
        <v>44.6115568</v>
      </c>
      <c r="L494" s="711">
        <v>40.420522266666666</v>
      </c>
      <c r="M494" s="705">
        <f aca="true" t="shared" si="60" ref="M494:M512">SUM(K494:L494)</f>
        <v>85.03207906666667</v>
      </c>
      <c r="N494" s="704"/>
      <c r="O494" s="342">
        <v>12.86</v>
      </c>
      <c r="P494" s="343">
        <v>13.83</v>
      </c>
      <c r="Q494" s="706">
        <f aca="true" t="shared" si="61" ref="Q494:Q512">SUM(O494:P494)</f>
        <v>26.689999999999998</v>
      </c>
      <c r="R494" s="691"/>
      <c r="S494" s="62"/>
      <c r="V494" s="62"/>
      <c r="W494" s="211"/>
      <c r="X494" s="207"/>
      <c r="Y494" s="207"/>
      <c r="Z494" s="62"/>
      <c r="AA494" s="4"/>
    </row>
    <row r="495" spans="1:27" ht="15.75">
      <c r="A495" s="249">
        <v>3</v>
      </c>
      <c r="B495" s="685" t="s">
        <v>157</v>
      </c>
      <c r="C495" s="893">
        <f t="shared" si="58"/>
        <v>405.55</v>
      </c>
      <c r="D495" s="893">
        <v>-120.79869899999998</v>
      </c>
      <c r="E495" s="936">
        <f t="shared" si="59"/>
        <v>-0.2978638860806312</v>
      </c>
      <c r="F495" s="228"/>
      <c r="G495" s="229"/>
      <c r="H495" s="229"/>
      <c r="I495" s="229"/>
      <c r="J495" s="229"/>
      <c r="K495" s="710">
        <v>194.6649542</v>
      </c>
      <c r="L495" s="711">
        <v>185.0537448</v>
      </c>
      <c r="M495" s="705">
        <f t="shared" si="60"/>
        <v>379.718699</v>
      </c>
      <c r="N495" s="704"/>
      <c r="O495" s="342">
        <v>45.93</v>
      </c>
      <c r="P495" s="343">
        <v>51.9</v>
      </c>
      <c r="Q495" s="706">
        <f t="shared" si="61"/>
        <v>97.83</v>
      </c>
      <c r="R495" s="691"/>
      <c r="S495" s="62"/>
      <c r="V495" s="62"/>
      <c r="W495" s="211"/>
      <c r="X495" s="207"/>
      <c r="Y495" s="207"/>
      <c r="Z495" s="62"/>
      <c r="AA495" s="4"/>
    </row>
    <row r="496" spans="1:27" ht="15.75">
      <c r="A496" s="249">
        <v>4</v>
      </c>
      <c r="B496" s="685" t="s">
        <v>158</v>
      </c>
      <c r="C496" s="893">
        <f t="shared" si="58"/>
        <v>527.23</v>
      </c>
      <c r="D496" s="893">
        <v>-25.435110083333306</v>
      </c>
      <c r="E496" s="936">
        <f t="shared" si="59"/>
        <v>-0.048242911221541465</v>
      </c>
      <c r="F496" s="228"/>
      <c r="G496" s="229"/>
      <c r="H496" s="229"/>
      <c r="I496" s="229"/>
      <c r="J496" s="229"/>
      <c r="K496" s="710">
        <v>190.12938334999996</v>
      </c>
      <c r="L496" s="711">
        <v>167.59572673333335</v>
      </c>
      <c r="M496" s="705">
        <f t="shared" si="60"/>
        <v>357.72511008333333</v>
      </c>
      <c r="N496" s="704"/>
      <c r="O496" s="342">
        <v>58.78</v>
      </c>
      <c r="P496" s="343">
        <v>62.9</v>
      </c>
      <c r="Q496" s="706">
        <f t="shared" si="61"/>
        <v>121.68</v>
      </c>
      <c r="R496" s="691"/>
      <c r="S496" s="62"/>
      <c r="V496" s="62"/>
      <c r="W496" s="210"/>
      <c r="X496" s="213"/>
      <c r="Y496" s="213"/>
      <c r="Z496" s="62"/>
      <c r="AA496" s="4"/>
    </row>
    <row r="497" spans="1:27" ht="15.75">
      <c r="A497" s="249">
        <v>5</v>
      </c>
      <c r="B497" s="685" t="s">
        <v>159</v>
      </c>
      <c r="C497" s="893">
        <f t="shared" si="58"/>
        <v>380.28999999999996</v>
      </c>
      <c r="D497" s="893">
        <v>-63.90208380000003</v>
      </c>
      <c r="E497" s="936">
        <f t="shared" si="59"/>
        <v>-0.16803514107654693</v>
      </c>
      <c r="F497" s="228"/>
      <c r="G497" s="229"/>
      <c r="H497" s="229"/>
      <c r="I497" s="229"/>
      <c r="J497" s="229"/>
      <c r="K497" s="710">
        <v>177.6948696</v>
      </c>
      <c r="L497" s="711">
        <v>131.0472142</v>
      </c>
      <c r="M497" s="705">
        <f t="shared" si="60"/>
        <v>308.74208380000005</v>
      </c>
      <c r="N497" s="704"/>
      <c r="O497" s="342">
        <v>48.99</v>
      </c>
      <c r="P497" s="343">
        <v>41.19</v>
      </c>
      <c r="Q497" s="706">
        <f t="shared" si="61"/>
        <v>90.18</v>
      </c>
      <c r="R497" s="691"/>
      <c r="S497" s="62"/>
      <c r="V497" s="62"/>
      <c r="W497" s="211"/>
      <c r="X497" s="207"/>
      <c r="Y497" s="207"/>
      <c r="Z497" s="62"/>
      <c r="AA497" s="4"/>
    </row>
    <row r="498" spans="1:27" ht="15.75">
      <c r="A498" s="249">
        <v>6</v>
      </c>
      <c r="B498" s="685" t="s">
        <v>160</v>
      </c>
      <c r="C498" s="893">
        <f t="shared" si="58"/>
        <v>412.23</v>
      </c>
      <c r="D498" s="893">
        <v>-91.859054</v>
      </c>
      <c r="E498" s="936">
        <f t="shared" si="59"/>
        <v>-0.22283447104771606</v>
      </c>
      <c r="F498" s="228"/>
      <c r="G498" s="229"/>
      <c r="H498" s="229"/>
      <c r="I498" s="229"/>
      <c r="J498" s="229"/>
      <c r="K498" s="710">
        <v>196.2429664</v>
      </c>
      <c r="L498" s="711">
        <v>163.0360876</v>
      </c>
      <c r="M498" s="705">
        <f t="shared" si="60"/>
        <v>359.279054</v>
      </c>
      <c r="N498" s="704"/>
      <c r="O498" s="342">
        <v>52.44</v>
      </c>
      <c r="P498" s="343">
        <v>49.04</v>
      </c>
      <c r="Q498" s="706">
        <f t="shared" si="61"/>
        <v>101.47999999999999</v>
      </c>
      <c r="R498" s="691"/>
      <c r="S498" s="62"/>
      <c r="V498" s="62"/>
      <c r="W498" s="211"/>
      <c r="X498" s="207"/>
      <c r="Y498" s="207"/>
      <c r="Z498" s="62"/>
      <c r="AA498" s="4"/>
    </row>
    <row r="499" spans="1:27" ht="15.75">
      <c r="A499" s="249">
        <v>7</v>
      </c>
      <c r="B499" s="685" t="s">
        <v>161</v>
      </c>
      <c r="C499" s="893">
        <f t="shared" si="58"/>
        <v>379.96999999999997</v>
      </c>
      <c r="D499" s="893">
        <v>11.184516940000027</v>
      </c>
      <c r="E499" s="936">
        <f t="shared" si="59"/>
        <v>0.029435263152354205</v>
      </c>
      <c r="F499" s="228"/>
      <c r="G499" s="229"/>
      <c r="H499" s="229"/>
      <c r="I499" s="229"/>
      <c r="J499" s="229"/>
      <c r="K499" s="710">
        <v>133.65382169999998</v>
      </c>
      <c r="L499" s="711">
        <v>94.70166136</v>
      </c>
      <c r="M499" s="705">
        <f t="shared" si="60"/>
        <v>228.35548305999998</v>
      </c>
      <c r="N499" s="704"/>
      <c r="O499" s="342">
        <v>46.45</v>
      </c>
      <c r="P499" s="343">
        <v>38.99</v>
      </c>
      <c r="Q499" s="706">
        <f t="shared" si="61"/>
        <v>85.44</v>
      </c>
      <c r="R499" s="691"/>
      <c r="S499" s="62"/>
      <c r="V499" s="62"/>
      <c r="W499" s="211"/>
      <c r="X499" s="207"/>
      <c r="Y499" s="207"/>
      <c r="Z499" s="62"/>
      <c r="AA499" s="4"/>
    </row>
    <row r="500" spans="1:27" ht="15.75">
      <c r="A500" s="249">
        <v>8</v>
      </c>
      <c r="B500" s="685" t="s">
        <v>162</v>
      </c>
      <c r="C500" s="893">
        <f t="shared" si="58"/>
        <v>241.54</v>
      </c>
      <c r="D500" s="893">
        <v>-40.16960520000001</v>
      </c>
      <c r="E500" s="936">
        <f t="shared" si="59"/>
        <v>-0.166306223399851</v>
      </c>
      <c r="F500" s="228"/>
      <c r="G500" s="229"/>
      <c r="H500" s="229"/>
      <c r="I500" s="229"/>
      <c r="J500" s="229"/>
      <c r="K500" s="710">
        <v>114.31524040000001</v>
      </c>
      <c r="L500" s="711">
        <v>79.4943648</v>
      </c>
      <c r="M500" s="705">
        <f t="shared" si="60"/>
        <v>193.80960520000002</v>
      </c>
      <c r="N500" s="704"/>
      <c r="O500" s="342">
        <v>30.11</v>
      </c>
      <c r="P500" s="343">
        <v>24.48</v>
      </c>
      <c r="Q500" s="706">
        <f t="shared" si="61"/>
        <v>54.59</v>
      </c>
      <c r="R500" s="691"/>
      <c r="S500" s="62"/>
      <c r="V500" s="62"/>
      <c r="W500" s="210"/>
      <c r="X500" s="213"/>
      <c r="Y500" s="213"/>
      <c r="Z500" s="62"/>
      <c r="AA500" s="4"/>
    </row>
    <row r="501" spans="1:27" ht="15.75">
      <c r="A501" s="249">
        <v>9</v>
      </c>
      <c r="B501" s="685" t="s">
        <v>163</v>
      </c>
      <c r="C501" s="893">
        <f t="shared" si="58"/>
        <v>578.25</v>
      </c>
      <c r="D501" s="893">
        <v>2.5085096666666686</v>
      </c>
      <c r="E501" s="936">
        <f t="shared" si="59"/>
        <v>0.004338105778930685</v>
      </c>
      <c r="F501" s="228"/>
      <c r="G501" s="229"/>
      <c r="H501" s="229"/>
      <c r="I501" s="229"/>
      <c r="J501" s="229"/>
      <c r="K501" s="710">
        <v>236.026243</v>
      </c>
      <c r="L501" s="711">
        <v>148.52524733333334</v>
      </c>
      <c r="M501" s="705">
        <f t="shared" si="60"/>
        <v>384.55149033333333</v>
      </c>
      <c r="N501" s="704"/>
      <c r="O501" s="342">
        <v>86.98</v>
      </c>
      <c r="P501" s="343">
        <v>60.22</v>
      </c>
      <c r="Q501" s="706">
        <f t="shared" si="61"/>
        <v>147.2</v>
      </c>
      <c r="R501" s="691"/>
      <c r="S501" s="62"/>
      <c r="V501" s="62"/>
      <c r="W501" s="211"/>
      <c r="X501" s="207"/>
      <c r="Y501" s="207"/>
      <c r="Z501" s="62"/>
      <c r="AA501" s="4"/>
    </row>
    <row r="502" spans="1:27" ht="15.75">
      <c r="A502" s="249">
        <v>10</v>
      </c>
      <c r="B502" s="685" t="s">
        <v>164</v>
      </c>
      <c r="C502" s="893">
        <f t="shared" si="58"/>
        <v>521.4100000000001</v>
      </c>
      <c r="D502" s="893">
        <v>-34.09157213333331</v>
      </c>
      <c r="E502" s="936">
        <f t="shared" si="59"/>
        <v>-0.06538342596676953</v>
      </c>
      <c r="F502" s="228"/>
      <c r="G502" s="229"/>
      <c r="H502" s="229"/>
      <c r="I502" s="229"/>
      <c r="J502" s="229"/>
      <c r="K502" s="710">
        <v>219.2302336</v>
      </c>
      <c r="L502" s="711">
        <v>163.41133853333332</v>
      </c>
      <c r="M502" s="705">
        <f t="shared" si="60"/>
        <v>382.6415721333333</v>
      </c>
      <c r="N502" s="704"/>
      <c r="O502" s="342">
        <v>73.47</v>
      </c>
      <c r="P502" s="343">
        <v>64.3</v>
      </c>
      <c r="Q502" s="706">
        <f t="shared" si="61"/>
        <v>137.76999999999998</v>
      </c>
      <c r="R502" s="691"/>
      <c r="S502" s="62"/>
      <c r="V502" s="62"/>
      <c r="W502" s="211"/>
      <c r="X502" s="207"/>
      <c r="Y502" s="207"/>
      <c r="Z502" s="62"/>
      <c r="AA502" s="4"/>
    </row>
    <row r="503" spans="1:27" ht="15.75">
      <c r="A503" s="249">
        <v>11</v>
      </c>
      <c r="B503" s="685" t="s">
        <v>143</v>
      </c>
      <c r="C503" s="893">
        <f t="shared" si="58"/>
        <v>133.34</v>
      </c>
      <c r="D503" s="893">
        <v>25.99934583333333</v>
      </c>
      <c r="E503" s="936">
        <f t="shared" si="59"/>
        <v>0.19498534448277582</v>
      </c>
      <c r="F503" s="228"/>
      <c r="G503" s="229"/>
      <c r="H503" s="229"/>
      <c r="I503" s="229"/>
      <c r="J503" s="229"/>
      <c r="K503" s="710">
        <v>36.4845835</v>
      </c>
      <c r="L503" s="711">
        <v>26.536070666666667</v>
      </c>
      <c r="M503" s="705">
        <f t="shared" si="60"/>
        <v>63.02065416666667</v>
      </c>
      <c r="N503" s="704"/>
      <c r="O503" s="342">
        <v>24.37</v>
      </c>
      <c r="P503" s="343">
        <v>11.77</v>
      </c>
      <c r="Q503" s="706">
        <f t="shared" si="61"/>
        <v>36.14</v>
      </c>
      <c r="R503" s="692"/>
      <c r="S503" s="62"/>
      <c r="V503" s="62"/>
      <c r="W503" s="211"/>
      <c r="X503" s="207"/>
      <c r="Y503" s="207"/>
      <c r="Z503" s="62"/>
      <c r="AA503" s="4"/>
    </row>
    <row r="504" spans="1:27" ht="15.75">
      <c r="A504" s="249">
        <v>12</v>
      </c>
      <c r="B504" s="685" t="s">
        <v>144</v>
      </c>
      <c r="C504" s="893">
        <f t="shared" si="58"/>
        <v>183.19</v>
      </c>
      <c r="D504" s="893">
        <v>55.670758500000005</v>
      </c>
      <c r="E504" s="936">
        <f t="shared" si="59"/>
        <v>0.3038962743599542</v>
      </c>
      <c r="F504" s="228"/>
      <c r="G504" s="229"/>
      <c r="H504" s="229"/>
      <c r="I504" s="229"/>
      <c r="J504" s="229"/>
      <c r="K504" s="710">
        <v>44.3288705</v>
      </c>
      <c r="L504" s="711">
        <v>24.340371000000005</v>
      </c>
      <c r="M504" s="705">
        <f t="shared" si="60"/>
        <v>68.6692415</v>
      </c>
      <c r="N504" s="704"/>
      <c r="O504" s="342">
        <v>34.88</v>
      </c>
      <c r="P504" s="343">
        <v>14</v>
      </c>
      <c r="Q504" s="706">
        <f t="shared" si="61"/>
        <v>48.88</v>
      </c>
      <c r="R504" s="692"/>
      <c r="S504" s="62"/>
      <c r="V504" s="62"/>
      <c r="W504" s="210"/>
      <c r="X504" s="213"/>
      <c r="Y504" s="213"/>
      <c r="Z504" s="62"/>
      <c r="AA504" s="4"/>
    </row>
    <row r="505" spans="1:27" ht="15.75">
      <c r="A505" s="249">
        <v>13</v>
      </c>
      <c r="B505" s="685" t="s">
        <v>145</v>
      </c>
      <c r="C505" s="893">
        <f t="shared" si="58"/>
        <v>407.74</v>
      </c>
      <c r="D505" s="893">
        <v>43.44001333333333</v>
      </c>
      <c r="E505" s="936">
        <f t="shared" si="59"/>
        <v>0.1065385131047563</v>
      </c>
      <c r="F505" s="228"/>
      <c r="G505" s="229"/>
      <c r="H505" s="229"/>
      <c r="I505" s="229"/>
      <c r="J505" s="229"/>
      <c r="K505" s="710">
        <v>122.02999999999999</v>
      </c>
      <c r="L505" s="711">
        <v>94.78998666666666</v>
      </c>
      <c r="M505" s="705">
        <f t="shared" si="60"/>
        <v>216.81998666666664</v>
      </c>
      <c r="N505" s="704"/>
      <c r="O505" s="343">
        <v>63.62</v>
      </c>
      <c r="P505" s="343">
        <v>35.45</v>
      </c>
      <c r="Q505" s="706">
        <f t="shared" si="61"/>
        <v>99.07</v>
      </c>
      <c r="R505" s="692"/>
      <c r="S505" s="62"/>
      <c r="V505" s="62"/>
      <c r="W505" s="211"/>
      <c r="X505" s="207"/>
      <c r="Y505" s="207"/>
      <c r="Z505" s="62"/>
      <c r="AA505" s="4"/>
    </row>
    <row r="506" spans="1:27" ht="15.75">
      <c r="A506" s="249">
        <v>14</v>
      </c>
      <c r="B506" s="685" t="s">
        <v>146</v>
      </c>
      <c r="C506" s="893">
        <f t="shared" si="58"/>
        <v>498.29999999999995</v>
      </c>
      <c r="D506" s="893">
        <v>116.95410614</v>
      </c>
      <c r="E506" s="936">
        <f t="shared" si="59"/>
        <v>0.23470621340557898</v>
      </c>
      <c r="F506" s="228"/>
      <c r="G506" s="229"/>
      <c r="H506" s="229"/>
      <c r="I506" s="229"/>
      <c r="J506" s="229"/>
      <c r="K506" s="710">
        <v>125.38315400000002</v>
      </c>
      <c r="L506" s="711">
        <v>79.45273986000001</v>
      </c>
      <c r="M506" s="705">
        <f t="shared" si="60"/>
        <v>204.83589386000003</v>
      </c>
      <c r="N506" s="704"/>
      <c r="O506" s="343">
        <v>79.11</v>
      </c>
      <c r="P506" s="343">
        <v>39.96</v>
      </c>
      <c r="Q506" s="706">
        <f t="shared" si="61"/>
        <v>119.07</v>
      </c>
      <c r="R506" s="692"/>
      <c r="S506" s="62"/>
      <c r="V506" s="62"/>
      <c r="W506" s="211"/>
      <c r="X506" s="207"/>
      <c r="Y506" s="207"/>
      <c r="Z506" s="62"/>
      <c r="AA506" s="4"/>
    </row>
    <row r="507" spans="1:27" ht="15.75">
      <c r="A507" s="249">
        <v>15</v>
      </c>
      <c r="B507" s="685" t="s">
        <v>147</v>
      </c>
      <c r="C507" s="893">
        <f t="shared" si="58"/>
        <v>255.57999999999998</v>
      </c>
      <c r="D507" s="893">
        <v>70.261942</v>
      </c>
      <c r="E507" s="936">
        <f t="shared" si="59"/>
        <v>0.2749117380076689</v>
      </c>
      <c r="F507" s="228"/>
      <c r="G507" s="229"/>
      <c r="H507" s="229"/>
      <c r="I507" s="229"/>
      <c r="J507" s="229"/>
      <c r="K507" s="710">
        <v>55.88994</v>
      </c>
      <c r="L507" s="711">
        <v>37.52811799999999</v>
      </c>
      <c r="M507" s="705">
        <f t="shared" si="60"/>
        <v>93.418058</v>
      </c>
      <c r="N507" s="704"/>
      <c r="O507" s="343">
        <v>41.3</v>
      </c>
      <c r="P507" s="343">
        <v>18.99</v>
      </c>
      <c r="Q507" s="706">
        <f t="shared" si="61"/>
        <v>60.28999999999999</v>
      </c>
      <c r="R507" s="692"/>
      <c r="S507" s="62"/>
      <c r="V507" s="62"/>
      <c r="W507" s="211"/>
      <c r="X507" s="207"/>
      <c r="Y507" s="207"/>
      <c r="Z507" s="62"/>
      <c r="AA507" s="4"/>
    </row>
    <row r="508" spans="1:27" ht="15.75">
      <c r="A508" s="249">
        <v>16</v>
      </c>
      <c r="B508" s="685" t="s">
        <v>148</v>
      </c>
      <c r="C508" s="893">
        <f t="shared" si="58"/>
        <v>193.84</v>
      </c>
      <c r="D508" s="893">
        <v>23.69012214333333</v>
      </c>
      <c r="E508" s="936">
        <f t="shared" si="59"/>
        <v>0.12221482740060528</v>
      </c>
      <c r="F508" s="228"/>
      <c r="G508" s="229"/>
      <c r="H508" s="229"/>
      <c r="I508" s="229"/>
      <c r="J508" s="229"/>
      <c r="K508" s="710">
        <v>77.47707840000001</v>
      </c>
      <c r="L508" s="711">
        <v>44.822799456666665</v>
      </c>
      <c r="M508" s="705">
        <f t="shared" si="60"/>
        <v>122.29987785666668</v>
      </c>
      <c r="N508" s="704"/>
      <c r="O508" s="343">
        <v>44.53</v>
      </c>
      <c r="P508" s="343">
        <v>24.1</v>
      </c>
      <c r="Q508" s="706">
        <f t="shared" si="61"/>
        <v>68.63</v>
      </c>
      <c r="R508" s="692"/>
      <c r="S508" s="62"/>
      <c r="V508" s="62"/>
      <c r="W508" s="210"/>
      <c r="X508" s="213"/>
      <c r="Y508" s="213"/>
      <c r="Z508" s="62"/>
      <c r="AA508" s="4"/>
    </row>
    <row r="509" spans="1:27" ht="15.75">
      <c r="A509" s="249">
        <v>17</v>
      </c>
      <c r="B509" s="685" t="s">
        <v>149</v>
      </c>
      <c r="C509" s="893">
        <f t="shared" si="58"/>
        <v>144.37</v>
      </c>
      <c r="D509" s="893">
        <v>46.13489299999999</v>
      </c>
      <c r="E509" s="936">
        <f t="shared" si="59"/>
        <v>0.31956010944101954</v>
      </c>
      <c r="F509" s="228"/>
      <c r="G509" s="229"/>
      <c r="H509" s="229"/>
      <c r="I509" s="229"/>
      <c r="J509" s="229"/>
      <c r="K509" s="710">
        <v>33.567185</v>
      </c>
      <c r="L509" s="711">
        <v>16.737922</v>
      </c>
      <c r="M509" s="705">
        <f t="shared" si="60"/>
        <v>50.30510700000001</v>
      </c>
      <c r="N509" s="704"/>
      <c r="O509" s="343">
        <v>26.39</v>
      </c>
      <c r="P509" s="343">
        <v>10.53</v>
      </c>
      <c r="Q509" s="706">
        <f t="shared" si="61"/>
        <v>36.92</v>
      </c>
      <c r="R509" s="692"/>
      <c r="S509" s="62"/>
      <c r="V509" s="62"/>
      <c r="W509" s="211"/>
      <c r="X509" s="207"/>
      <c r="Y509" s="207"/>
      <c r="Z509" s="62"/>
      <c r="AA509" s="4"/>
    </row>
    <row r="510" spans="1:27" ht="15.75">
      <c r="A510" s="249">
        <v>18</v>
      </c>
      <c r="B510" s="685" t="s">
        <v>150</v>
      </c>
      <c r="C510" s="893">
        <f t="shared" si="58"/>
        <v>538.04</v>
      </c>
      <c r="D510" s="893">
        <v>73.501173</v>
      </c>
      <c r="E510" s="936">
        <f t="shared" si="59"/>
        <v>0.1366091238569623</v>
      </c>
      <c r="F510" s="228"/>
      <c r="G510" s="229"/>
      <c r="H510" s="229"/>
      <c r="I510" s="229"/>
      <c r="J510" s="229"/>
      <c r="K510" s="710">
        <v>142.420995</v>
      </c>
      <c r="L510" s="711">
        <v>122.137832</v>
      </c>
      <c r="M510" s="705">
        <f t="shared" si="60"/>
        <v>264.558827</v>
      </c>
      <c r="N510" s="704"/>
      <c r="O510" s="343">
        <v>78.07</v>
      </c>
      <c r="P510" s="343">
        <v>46.51</v>
      </c>
      <c r="Q510" s="706">
        <f t="shared" si="61"/>
        <v>124.57999999999998</v>
      </c>
      <c r="R510" s="692"/>
      <c r="S510" s="62"/>
      <c r="V510" s="62"/>
      <c r="W510" s="211"/>
      <c r="X510" s="207"/>
      <c r="Y510" s="207"/>
      <c r="Z510" s="62"/>
      <c r="AA510" s="4"/>
    </row>
    <row r="511" spans="1:27" ht="15.75">
      <c r="A511" s="249">
        <v>19</v>
      </c>
      <c r="B511" s="685" t="s">
        <v>151</v>
      </c>
      <c r="C511" s="893">
        <f t="shared" si="58"/>
        <v>296.78999999999996</v>
      </c>
      <c r="D511" s="893">
        <v>66.877171</v>
      </c>
      <c r="E511" s="936">
        <f t="shared" si="59"/>
        <v>0.225334987701742</v>
      </c>
      <c r="F511" s="228"/>
      <c r="G511" s="229"/>
      <c r="H511" s="229"/>
      <c r="I511" s="229"/>
      <c r="J511" s="229"/>
      <c r="K511" s="710">
        <v>57.592829</v>
      </c>
      <c r="L511" s="711">
        <v>62.349999999999994</v>
      </c>
      <c r="M511" s="705">
        <f t="shared" si="60"/>
        <v>119.94282899999999</v>
      </c>
      <c r="N511" s="704"/>
      <c r="O511" s="343">
        <v>44.16</v>
      </c>
      <c r="P511" s="343">
        <v>23.03</v>
      </c>
      <c r="Q511" s="706">
        <f t="shared" si="61"/>
        <v>67.19</v>
      </c>
      <c r="R511" s="692"/>
      <c r="S511" s="62"/>
      <c r="V511" s="62"/>
      <c r="W511" s="211"/>
      <c r="X511" s="207"/>
      <c r="Y511" s="207"/>
      <c r="Z511" s="62"/>
      <c r="AA511" s="4"/>
    </row>
    <row r="512" spans="1:27" ht="16.5" thickBot="1">
      <c r="A512" s="249">
        <v>20</v>
      </c>
      <c r="B512" s="685" t="s">
        <v>152</v>
      </c>
      <c r="C512" s="893">
        <f t="shared" si="58"/>
        <v>620.71</v>
      </c>
      <c r="D512" s="893">
        <v>92.48928000000001</v>
      </c>
      <c r="E512" s="936">
        <f t="shared" si="59"/>
        <v>0.14900562259348166</v>
      </c>
      <c r="F512" s="228"/>
      <c r="G512" s="229"/>
      <c r="H512" s="229"/>
      <c r="I512" s="229"/>
      <c r="J512" s="229"/>
      <c r="K512" s="710">
        <v>173.36730000000003</v>
      </c>
      <c r="L512" s="711">
        <v>133.49342</v>
      </c>
      <c r="M512" s="705">
        <f t="shared" si="60"/>
        <v>306.86072</v>
      </c>
      <c r="N512" s="704"/>
      <c r="O512" s="343">
        <v>98.63</v>
      </c>
      <c r="P512" s="343">
        <v>51.58</v>
      </c>
      <c r="Q512" s="706">
        <f t="shared" si="61"/>
        <v>150.20999999999998</v>
      </c>
      <c r="R512" s="692"/>
      <c r="S512" s="62"/>
      <c r="V512" s="62"/>
      <c r="W512" s="210"/>
      <c r="X512" s="213"/>
      <c r="Y512" s="213"/>
      <c r="Z512" s="62"/>
      <c r="AA512" s="4"/>
    </row>
    <row r="513" spans="1:27" ht="16.5" thickBot="1">
      <c r="A513" s="467"/>
      <c r="B513" s="766" t="s">
        <v>20</v>
      </c>
      <c r="C513" s="900">
        <f>SUM(C493:C512)</f>
        <v>7248.03</v>
      </c>
      <c r="D513" s="900">
        <f>SUM(D493:D512)</f>
        <v>183.41956564000003</v>
      </c>
      <c r="E513" s="915">
        <f t="shared" si="59"/>
        <v>0.02530612671857043</v>
      </c>
      <c r="F513" s="228"/>
      <c r="G513" s="229"/>
      <c r="H513" s="229"/>
      <c r="I513" s="229"/>
      <c r="J513" s="229"/>
      <c r="K513" s="705">
        <f>SUM(K493:K512)</f>
        <v>2543.13773595</v>
      </c>
      <c r="L513" s="706">
        <f>SUM(L493:L512)</f>
        <v>1968.24269841</v>
      </c>
      <c r="M513" s="705">
        <f>SUM(M493:M512)</f>
        <v>4511.3804343599995</v>
      </c>
      <c r="N513" s="704"/>
      <c r="O513" s="707">
        <f>SUM(O493:O512)</f>
        <v>1038.51</v>
      </c>
      <c r="P513" s="707">
        <f>SUM(P493:P512)</f>
        <v>734.58</v>
      </c>
      <c r="Q513" s="707">
        <f>SUM(Q493:Q512)</f>
        <v>1773.0899999999997</v>
      </c>
      <c r="R513" s="693"/>
      <c r="S513" s="62"/>
      <c r="W513" s="210"/>
      <c r="X513" s="213"/>
      <c r="Y513" s="213"/>
      <c r="Z513" s="62"/>
      <c r="AA513" s="4"/>
    </row>
    <row r="514" spans="1:26" ht="15.75">
      <c r="A514" s="230"/>
      <c r="B514" s="228"/>
      <c r="C514" s="228"/>
      <c r="D514" s="230"/>
      <c r="E514" s="231"/>
      <c r="F514" s="228"/>
      <c r="G514" s="492"/>
      <c r="H514" s="492"/>
      <c r="I514" s="492"/>
      <c r="J514" s="492"/>
      <c r="K514" s="492"/>
      <c r="L514" s="98"/>
      <c r="M514" s="98"/>
      <c r="N514" s="98"/>
      <c r="O514" s="98"/>
      <c r="P514" s="98"/>
      <c r="Q514" s="289"/>
      <c r="R514" s="694"/>
      <c r="U514" s="62"/>
      <c r="V514" s="210"/>
      <c r="W514" s="213"/>
      <c r="X514" s="213"/>
      <c r="Y514" s="62"/>
      <c r="Z514" s="4"/>
    </row>
    <row r="515" spans="1:26" ht="15.75">
      <c r="A515" s="230"/>
      <c r="B515" s="228"/>
      <c r="C515" s="228"/>
      <c r="D515" s="230"/>
      <c r="E515" s="231"/>
      <c r="F515" s="228"/>
      <c r="G515" s="492"/>
      <c r="H515" s="492"/>
      <c r="I515" s="492"/>
      <c r="J515" s="492"/>
      <c r="K515" s="492"/>
      <c r="L515" s="98"/>
      <c r="M515" s="98"/>
      <c r="N515" s="98"/>
      <c r="O515" s="98"/>
      <c r="P515" s="98"/>
      <c r="Q515" s="62"/>
      <c r="R515" s="694"/>
      <c r="U515" s="62"/>
      <c r="V515" s="210"/>
      <c r="W515" s="213"/>
      <c r="X515" s="213"/>
      <c r="Y515" s="62"/>
      <c r="Z515" s="4"/>
    </row>
    <row r="516" spans="1:26" ht="15.75">
      <c r="A516" s="230"/>
      <c r="B516" s="228"/>
      <c r="C516" s="228"/>
      <c r="D516" s="230"/>
      <c r="E516" s="231"/>
      <c r="F516" s="228"/>
      <c r="G516" s="492"/>
      <c r="H516" s="492"/>
      <c r="I516" s="492"/>
      <c r="J516" s="492"/>
      <c r="K516" s="492"/>
      <c r="L516" s="98"/>
      <c r="M516" s="98"/>
      <c r="N516" s="98"/>
      <c r="O516" s="98"/>
      <c r="P516" s="98"/>
      <c r="U516" s="62"/>
      <c r="V516" s="210"/>
      <c r="W516" s="213"/>
      <c r="X516" s="213"/>
      <c r="Y516" s="62"/>
      <c r="Z516" s="4"/>
    </row>
    <row r="517" spans="1:26" ht="16.5" thickBot="1">
      <c r="A517" s="502" t="s">
        <v>246</v>
      </c>
      <c r="B517" s="502"/>
      <c r="C517" s="502"/>
      <c r="D517" s="502"/>
      <c r="E517" s="502"/>
      <c r="F517" s="502"/>
      <c r="G517" s="503"/>
      <c r="H517" s="503"/>
      <c r="I517" s="503"/>
      <c r="J517" s="503"/>
      <c r="K517" s="503"/>
      <c r="L517" s="112"/>
      <c r="M517" s="112"/>
      <c r="N517" s="112"/>
      <c r="O517" s="112"/>
      <c r="P517" s="112"/>
      <c r="U517" s="62"/>
      <c r="V517" s="210"/>
      <c r="W517" s="213"/>
      <c r="X517" s="213"/>
      <c r="Y517" s="62"/>
      <c r="Z517" s="4"/>
    </row>
    <row r="518" spans="1:25" ht="31.5">
      <c r="A518" s="443" t="s">
        <v>13</v>
      </c>
      <c r="B518" s="444" t="s">
        <v>363</v>
      </c>
      <c r="C518" s="444" t="s">
        <v>29</v>
      </c>
      <c r="D518" s="444" t="s">
        <v>30</v>
      </c>
      <c r="E518" s="599" t="s">
        <v>31</v>
      </c>
      <c r="F518" s="600" t="s">
        <v>16</v>
      </c>
      <c r="G518" s="504"/>
      <c r="H518" s="504"/>
      <c r="I518" s="504"/>
      <c r="J518" s="504"/>
      <c r="K518" s="504"/>
      <c r="L518" s="113"/>
      <c r="M518" s="113"/>
      <c r="N518" s="113"/>
      <c r="O518" s="113"/>
      <c r="P518" s="113"/>
      <c r="Q518" s="286"/>
      <c r="V518" s="210"/>
      <c r="W518" s="213"/>
      <c r="X518" s="213"/>
      <c r="Y518" s="18"/>
    </row>
    <row r="519" spans="1:25" ht="16.5" thickBot="1">
      <c r="A519" s="601">
        <f>C513</f>
        <v>7248.03</v>
      </c>
      <c r="B519" s="602">
        <f>D484</f>
        <v>2921.7099999999996</v>
      </c>
      <c r="C519" s="331">
        <f>E544</f>
        <v>1773.0899999999997</v>
      </c>
      <c r="D519" s="603">
        <f>B519+C519</f>
        <v>4694.799999999999</v>
      </c>
      <c r="E519" s="463">
        <f>D519/A519</f>
        <v>0.6477346258224648</v>
      </c>
      <c r="F519" s="351">
        <f>A519*85/100</f>
        <v>6160.825499999999</v>
      </c>
      <c r="G519" s="229"/>
      <c r="H519" s="229"/>
      <c r="I519" s="229"/>
      <c r="J519" s="229"/>
      <c r="K519" s="229"/>
      <c r="L519" s="65"/>
      <c r="M519" s="65"/>
      <c r="N519" s="65"/>
      <c r="O519" s="65"/>
      <c r="P519" s="65"/>
      <c r="V519" s="210"/>
      <c r="W519" s="213"/>
      <c r="X519" s="213"/>
      <c r="Y519" s="18"/>
    </row>
    <row r="520" spans="1:25" ht="15.75">
      <c r="A520" s="505"/>
      <c r="B520" s="506"/>
      <c r="C520" s="507"/>
      <c r="D520" s="508"/>
      <c r="E520" s="509"/>
      <c r="F520" s="510"/>
      <c r="G520" s="229"/>
      <c r="H520" s="229"/>
      <c r="I520" s="229"/>
      <c r="J520" s="229"/>
      <c r="K520" s="229"/>
      <c r="V520" s="210"/>
      <c r="W520" s="213"/>
      <c r="X520" s="213"/>
      <c r="Y520" s="18"/>
    </row>
    <row r="521" spans="1:25" ht="15.75">
      <c r="A521" s="285" t="s">
        <v>247</v>
      </c>
      <c r="B521" s="285"/>
      <c r="C521" s="229"/>
      <c r="D521" s="230"/>
      <c r="E521" s="231"/>
      <c r="F521" s="228"/>
      <c r="G521" s="229"/>
      <c r="H521" s="229"/>
      <c r="I521" s="229"/>
      <c r="J521" s="229"/>
      <c r="K521" s="229"/>
      <c r="V521" s="210"/>
      <c r="W521" s="213"/>
      <c r="X521" s="213"/>
      <c r="Y521" s="18"/>
    </row>
    <row r="522" spans="1:25" ht="16.5" thickBot="1">
      <c r="A522" s="464" t="s">
        <v>404</v>
      </c>
      <c r="B522" s="464"/>
      <c r="C522" s="228"/>
      <c r="D522" s="230"/>
      <c r="E522" s="231"/>
      <c r="F522" s="228"/>
      <c r="G522" s="229" t="s">
        <v>28</v>
      </c>
      <c r="H522" s="229"/>
      <c r="I522" s="229"/>
      <c r="J522" s="229"/>
      <c r="K522" s="229"/>
      <c r="V522" s="210"/>
      <c r="W522" s="213"/>
      <c r="X522" s="213"/>
      <c r="Y522" s="18"/>
    </row>
    <row r="523" spans="1:26" ht="79.5" thickBot="1">
      <c r="A523" s="675" t="s">
        <v>9</v>
      </c>
      <c r="B523" s="946" t="s">
        <v>10</v>
      </c>
      <c r="C523" s="948" t="s">
        <v>429</v>
      </c>
      <c r="D523" s="682" t="s">
        <v>367</v>
      </c>
      <c r="E523" s="682" t="s">
        <v>67</v>
      </c>
      <c r="F523" s="676" t="s">
        <v>382</v>
      </c>
      <c r="G523" s="684" t="s">
        <v>32</v>
      </c>
      <c r="H523" s="582"/>
      <c r="I523" s="582"/>
      <c r="J523" s="582"/>
      <c r="K523" s="86" t="s">
        <v>341</v>
      </c>
      <c r="L523" s="114" t="s">
        <v>342</v>
      </c>
      <c r="M523" s="114" t="s">
        <v>191</v>
      </c>
      <c r="N523" s="62"/>
      <c r="O523" s="62"/>
      <c r="P523" s="62"/>
      <c r="Q523" s="62"/>
      <c r="R523" s="221"/>
      <c r="W523" s="210"/>
      <c r="X523" s="213"/>
      <c r="Y523" s="213"/>
      <c r="Z523" s="18"/>
    </row>
    <row r="524" spans="1:26" ht="15.75">
      <c r="A524" s="667">
        <v>1</v>
      </c>
      <c r="B524" s="686" t="s">
        <v>155</v>
      </c>
      <c r="C524" s="892">
        <f aca="true" t="shared" si="62" ref="C524:C543">C493</f>
        <v>420.42999999999995</v>
      </c>
      <c r="D524" s="892">
        <f aca="true" t="shared" si="63" ref="D524:D543">D464</f>
        <v>167.42000000000002</v>
      </c>
      <c r="E524" s="892">
        <v>99.25</v>
      </c>
      <c r="F524" s="947">
        <f>D524+E524</f>
        <v>266.67</v>
      </c>
      <c r="G524" s="940">
        <f>F524/C524</f>
        <v>0.6342791903527342</v>
      </c>
      <c r="H524" s="583"/>
      <c r="I524" s="586"/>
      <c r="J524" s="586"/>
      <c r="K524" s="342">
        <v>-14.966531500000023</v>
      </c>
      <c r="L524" s="343">
        <v>-39.15753113333332</v>
      </c>
      <c r="M524" s="706">
        <f>SUM(K524:L524)</f>
        <v>-54.124062633333345</v>
      </c>
      <c r="N524" s="62"/>
      <c r="O524" s="62"/>
      <c r="P524" s="62"/>
      <c r="Q524" s="62"/>
      <c r="R524" s="697"/>
      <c r="W524" s="211"/>
      <c r="X524" s="213"/>
      <c r="Y524" s="213"/>
      <c r="Z524" s="18"/>
    </row>
    <row r="525" spans="1:26" ht="15.75">
      <c r="A525" s="249">
        <v>2</v>
      </c>
      <c r="B525" s="685" t="s">
        <v>156</v>
      </c>
      <c r="C525" s="893">
        <f t="shared" si="62"/>
        <v>109.23</v>
      </c>
      <c r="D525" s="893">
        <f t="shared" si="63"/>
        <v>43.43</v>
      </c>
      <c r="E525" s="893">
        <v>26.689999999999998</v>
      </c>
      <c r="F525" s="942">
        <f aca="true" t="shared" si="64" ref="F525:F543">D525+E525</f>
        <v>70.12</v>
      </c>
      <c r="G525" s="466">
        <f aca="true" t="shared" si="65" ref="G525:G543">F525/C525</f>
        <v>0.6419481827336813</v>
      </c>
      <c r="H525" s="583"/>
      <c r="I525" s="586"/>
      <c r="J525" s="586"/>
      <c r="K525" s="342">
        <v>-4.5015568</v>
      </c>
      <c r="L525" s="343">
        <v>-10.410522266666671</v>
      </c>
      <c r="M525" s="706">
        <f aca="true" t="shared" si="66" ref="M525:M543">SUM(K525:L525)</f>
        <v>-14.91207906666667</v>
      </c>
      <c r="N525" s="62"/>
      <c r="O525" s="62"/>
      <c r="P525" s="62"/>
      <c r="Q525" s="62"/>
      <c r="R525" s="697"/>
      <c r="W525" s="211"/>
      <c r="X525" s="213"/>
      <c r="Y525" s="213"/>
      <c r="Z525" s="18"/>
    </row>
    <row r="526" spans="1:26" ht="15.75">
      <c r="A526" s="249">
        <v>3</v>
      </c>
      <c r="B526" s="685" t="s">
        <v>157</v>
      </c>
      <c r="C526" s="893">
        <f t="shared" si="62"/>
        <v>405.55</v>
      </c>
      <c r="D526" s="893">
        <f t="shared" si="63"/>
        <v>161.09</v>
      </c>
      <c r="E526" s="893">
        <v>97.83</v>
      </c>
      <c r="F526" s="942">
        <f t="shared" si="64"/>
        <v>258.92</v>
      </c>
      <c r="G526" s="466">
        <f t="shared" si="65"/>
        <v>0.6384416224879793</v>
      </c>
      <c r="H526" s="583"/>
      <c r="I526" s="586"/>
      <c r="J526" s="586"/>
      <c r="K526" s="342">
        <v>-48.07495419999999</v>
      </c>
      <c r="L526" s="343">
        <v>-72.72374479999999</v>
      </c>
      <c r="M526" s="706">
        <f t="shared" si="66"/>
        <v>-120.79869899999998</v>
      </c>
      <c r="N526" s="62"/>
      <c r="O526" s="62"/>
      <c r="P526" s="62"/>
      <c r="Q526" s="62"/>
      <c r="R526" s="697"/>
      <c r="W526" s="211"/>
      <c r="X526" s="213"/>
      <c r="Y526" s="213"/>
      <c r="Z526" s="18"/>
    </row>
    <row r="527" spans="1:26" ht="15.75">
      <c r="A527" s="249">
        <v>4</v>
      </c>
      <c r="B527" s="685" t="s">
        <v>158</v>
      </c>
      <c r="C527" s="893">
        <f t="shared" si="62"/>
        <v>527.23</v>
      </c>
      <c r="D527" s="893">
        <f t="shared" si="63"/>
        <v>210.61</v>
      </c>
      <c r="E527" s="893">
        <v>121.68</v>
      </c>
      <c r="F527" s="942">
        <f t="shared" si="64"/>
        <v>332.29</v>
      </c>
      <c r="G527" s="466">
        <f t="shared" si="65"/>
        <v>0.6302562449026042</v>
      </c>
      <c r="H527" s="583"/>
      <c r="I527" s="586"/>
      <c r="J527" s="586"/>
      <c r="K527" s="342">
        <v>3.0506166500000482</v>
      </c>
      <c r="L527" s="343">
        <v>-28.485726733333355</v>
      </c>
      <c r="M527" s="706">
        <f t="shared" si="66"/>
        <v>-25.435110083333306</v>
      </c>
      <c r="N527" s="62"/>
      <c r="O527" s="62"/>
      <c r="P527" s="62"/>
      <c r="Q527" s="62"/>
      <c r="R527" s="697"/>
      <c r="W527" s="211"/>
      <c r="X527" s="213"/>
      <c r="Y527" s="213"/>
      <c r="Z527" s="18"/>
    </row>
    <row r="528" spans="1:26" ht="15.75">
      <c r="A528" s="249">
        <v>5</v>
      </c>
      <c r="B528" s="685" t="s">
        <v>159</v>
      </c>
      <c r="C528" s="893">
        <f t="shared" si="62"/>
        <v>380.28999999999996</v>
      </c>
      <c r="D528" s="893">
        <f t="shared" si="63"/>
        <v>154.66</v>
      </c>
      <c r="E528" s="893">
        <v>90.18</v>
      </c>
      <c r="F528" s="942">
        <f t="shared" si="64"/>
        <v>244.84</v>
      </c>
      <c r="G528" s="466">
        <f t="shared" si="65"/>
        <v>0.6438244497620238</v>
      </c>
      <c r="H528" s="583"/>
      <c r="I528" s="586"/>
      <c r="J528" s="586"/>
      <c r="K528" s="342">
        <v>-23.46486960000002</v>
      </c>
      <c r="L528" s="343">
        <v>-40.43721420000001</v>
      </c>
      <c r="M528" s="706">
        <f t="shared" si="66"/>
        <v>-63.90208380000003</v>
      </c>
      <c r="N528" s="62"/>
      <c r="O528" s="62"/>
      <c r="P528" s="62"/>
      <c r="Q528" s="62"/>
      <c r="R528" s="697"/>
      <c r="W528" s="211"/>
      <c r="X528" s="213"/>
      <c r="Y528" s="213"/>
      <c r="Z528" s="18"/>
    </row>
    <row r="529" spans="1:26" ht="15.75">
      <c r="A529" s="249">
        <v>6</v>
      </c>
      <c r="B529" s="685" t="s">
        <v>160</v>
      </c>
      <c r="C529" s="893">
        <f t="shared" si="62"/>
        <v>412.23</v>
      </c>
      <c r="D529" s="893">
        <f t="shared" si="63"/>
        <v>165.94</v>
      </c>
      <c r="E529" s="893">
        <v>101.47999999999999</v>
      </c>
      <c r="F529" s="942">
        <f t="shared" si="64"/>
        <v>267.41999999999996</v>
      </c>
      <c r="G529" s="466">
        <f t="shared" si="65"/>
        <v>0.6487155228877082</v>
      </c>
      <c r="H529" s="583"/>
      <c r="I529" s="586"/>
      <c r="J529" s="586"/>
      <c r="K529" s="342">
        <v>-34.89296639999999</v>
      </c>
      <c r="L529" s="343">
        <v>-56.96608760000001</v>
      </c>
      <c r="M529" s="706">
        <f t="shared" si="66"/>
        <v>-91.859054</v>
      </c>
      <c r="N529" s="62"/>
      <c r="O529" s="62"/>
      <c r="P529" s="62"/>
      <c r="Q529" s="62"/>
      <c r="R529" s="697"/>
      <c r="W529" s="211"/>
      <c r="X529" s="213"/>
      <c r="Y529" s="213"/>
      <c r="Z529" s="18"/>
    </row>
    <row r="530" spans="1:26" ht="15.75">
      <c r="A530" s="249">
        <v>7</v>
      </c>
      <c r="B530" s="685" t="s">
        <v>161</v>
      </c>
      <c r="C530" s="893">
        <f t="shared" si="62"/>
        <v>379.96999999999997</v>
      </c>
      <c r="D530" s="893">
        <f t="shared" si="63"/>
        <v>154.10000000000002</v>
      </c>
      <c r="E530" s="893">
        <v>85.44</v>
      </c>
      <c r="F530" s="942">
        <f t="shared" si="64"/>
        <v>239.54000000000002</v>
      </c>
      <c r="G530" s="466">
        <f t="shared" si="65"/>
        <v>0.6304181909098088</v>
      </c>
      <c r="H530" s="583"/>
      <c r="I530" s="586"/>
      <c r="J530" s="586"/>
      <c r="K530" s="342">
        <v>16.636178300000033</v>
      </c>
      <c r="L530" s="343">
        <v>-5.451661360000006</v>
      </c>
      <c r="M530" s="706">
        <f t="shared" si="66"/>
        <v>11.184516940000027</v>
      </c>
      <c r="N530" s="62"/>
      <c r="O530" s="62"/>
      <c r="P530" s="62"/>
      <c r="Q530" s="62"/>
      <c r="R530" s="697"/>
      <c r="W530" s="211"/>
      <c r="X530" s="213"/>
      <c r="Y530" s="213"/>
      <c r="Z530" s="18"/>
    </row>
    <row r="531" spans="1:26" ht="15.75">
      <c r="A531" s="249">
        <v>8</v>
      </c>
      <c r="B531" s="685" t="s">
        <v>162</v>
      </c>
      <c r="C531" s="893">
        <f t="shared" si="62"/>
        <v>241.54</v>
      </c>
      <c r="D531" s="893">
        <f t="shared" si="63"/>
        <v>99.05</v>
      </c>
      <c r="E531" s="893">
        <v>54.59</v>
      </c>
      <c r="F531" s="942">
        <f t="shared" si="64"/>
        <v>153.64</v>
      </c>
      <c r="G531" s="466">
        <f t="shared" si="65"/>
        <v>0.6360851204769395</v>
      </c>
      <c r="H531" s="583"/>
      <c r="I531" s="586"/>
      <c r="J531" s="586"/>
      <c r="K531" s="342">
        <v>-14.915240400000014</v>
      </c>
      <c r="L531" s="343">
        <v>-25.25436479999999</v>
      </c>
      <c r="M531" s="706">
        <f t="shared" si="66"/>
        <v>-40.16960520000001</v>
      </c>
      <c r="N531" s="62"/>
      <c r="O531" s="62"/>
      <c r="P531" s="62"/>
      <c r="Q531" s="62"/>
      <c r="R531" s="697"/>
      <c r="W531" s="211"/>
      <c r="X531" s="213"/>
      <c r="Y531" s="213"/>
      <c r="Z531" s="18"/>
    </row>
    <row r="532" spans="1:26" ht="15.75">
      <c r="A532" s="249">
        <v>9</v>
      </c>
      <c r="B532" s="685" t="s">
        <v>163</v>
      </c>
      <c r="C532" s="893">
        <f t="shared" si="62"/>
        <v>578.25</v>
      </c>
      <c r="D532" s="893">
        <f t="shared" si="63"/>
        <v>239.86</v>
      </c>
      <c r="E532" s="893">
        <v>147.2</v>
      </c>
      <c r="F532" s="942">
        <f t="shared" si="64"/>
        <v>387.06</v>
      </c>
      <c r="G532" s="466">
        <f t="shared" si="65"/>
        <v>0.6693644617380026</v>
      </c>
      <c r="H532" s="583"/>
      <c r="I532" s="586"/>
      <c r="J532" s="586"/>
      <c r="K532" s="342">
        <v>25.103757000000023</v>
      </c>
      <c r="L532" s="343">
        <v>-22.595247333333354</v>
      </c>
      <c r="M532" s="706">
        <f t="shared" si="66"/>
        <v>2.5085096666666686</v>
      </c>
      <c r="N532" s="62"/>
      <c r="O532" s="62"/>
      <c r="P532" s="62"/>
      <c r="Q532" s="62"/>
      <c r="R532" s="697"/>
      <c r="W532" s="211"/>
      <c r="X532" s="213"/>
      <c r="Y532" s="213"/>
      <c r="Z532" s="18"/>
    </row>
    <row r="533" spans="1:26" ht="15.75">
      <c r="A533" s="249">
        <v>10</v>
      </c>
      <c r="B533" s="685" t="s">
        <v>164</v>
      </c>
      <c r="C533" s="893">
        <f t="shared" si="62"/>
        <v>521.4100000000001</v>
      </c>
      <c r="D533" s="893">
        <f t="shared" si="63"/>
        <v>210.77999999999997</v>
      </c>
      <c r="E533" s="893">
        <v>137.76999999999998</v>
      </c>
      <c r="F533" s="942">
        <f t="shared" si="64"/>
        <v>348.54999999999995</v>
      </c>
      <c r="G533" s="466">
        <f t="shared" si="65"/>
        <v>0.6684758635239061</v>
      </c>
      <c r="H533" s="583"/>
      <c r="I533" s="586"/>
      <c r="J533" s="586"/>
      <c r="K533" s="342">
        <v>-5.380233599999983</v>
      </c>
      <c r="L533" s="343">
        <v>-28.711338533333326</v>
      </c>
      <c r="M533" s="706">
        <f t="shared" si="66"/>
        <v>-34.09157213333331</v>
      </c>
      <c r="N533" s="62"/>
      <c r="O533" s="62"/>
      <c r="P533" s="62"/>
      <c r="Q533" s="62"/>
      <c r="R533" s="697"/>
      <c r="W533" s="211"/>
      <c r="X533" s="213"/>
      <c r="Y533" s="213"/>
      <c r="Z533" s="18"/>
    </row>
    <row r="534" spans="1:26" ht="15.75">
      <c r="A534" s="249">
        <v>11</v>
      </c>
      <c r="B534" s="685" t="s">
        <v>143</v>
      </c>
      <c r="C534" s="893">
        <f t="shared" si="62"/>
        <v>133.34</v>
      </c>
      <c r="D534" s="893">
        <f t="shared" si="63"/>
        <v>52.879999999999995</v>
      </c>
      <c r="E534" s="893">
        <v>36.14</v>
      </c>
      <c r="F534" s="942">
        <f t="shared" si="64"/>
        <v>89.02</v>
      </c>
      <c r="G534" s="466">
        <f t="shared" si="65"/>
        <v>0.6676166191690415</v>
      </c>
      <c r="H534" s="583"/>
      <c r="I534" s="586"/>
      <c r="J534" s="586"/>
      <c r="K534" s="342">
        <v>22.075416500000003</v>
      </c>
      <c r="L534" s="343">
        <v>3.9239293333333283</v>
      </c>
      <c r="M534" s="706">
        <f t="shared" si="66"/>
        <v>25.99934583333333</v>
      </c>
      <c r="N534" s="62"/>
      <c r="O534" s="62"/>
      <c r="P534" s="62"/>
      <c r="Q534" s="62"/>
      <c r="R534" s="698"/>
      <c r="W534" s="211"/>
      <c r="X534" s="213"/>
      <c r="Y534" s="213"/>
      <c r="Z534" s="18"/>
    </row>
    <row r="535" spans="1:26" ht="15.75">
      <c r="A535" s="249">
        <v>12</v>
      </c>
      <c r="B535" s="685" t="s">
        <v>144</v>
      </c>
      <c r="C535" s="893">
        <f t="shared" si="62"/>
        <v>183.19</v>
      </c>
      <c r="D535" s="893">
        <f t="shared" si="63"/>
        <v>75.46000000000001</v>
      </c>
      <c r="E535" s="893">
        <v>48.88</v>
      </c>
      <c r="F535" s="942">
        <f t="shared" si="64"/>
        <v>124.34</v>
      </c>
      <c r="G535" s="466">
        <f t="shared" si="65"/>
        <v>0.6787488400021836</v>
      </c>
      <c r="H535" s="583"/>
      <c r="I535" s="586"/>
      <c r="J535" s="586"/>
      <c r="K535" s="342">
        <v>45.95112950000001</v>
      </c>
      <c r="L535" s="343">
        <v>9.719628999999994</v>
      </c>
      <c r="M535" s="706">
        <f t="shared" si="66"/>
        <v>55.670758500000005</v>
      </c>
      <c r="N535" s="62"/>
      <c r="O535" s="62"/>
      <c r="P535" s="62"/>
      <c r="Q535" s="62"/>
      <c r="R535" s="698"/>
      <c r="W535" s="211"/>
      <c r="X535" s="213"/>
      <c r="Y535" s="213"/>
      <c r="Z535" s="18"/>
    </row>
    <row r="536" spans="1:26" ht="15.75">
      <c r="A536" s="249">
        <v>13</v>
      </c>
      <c r="B536" s="685" t="s">
        <v>145</v>
      </c>
      <c r="C536" s="893">
        <f t="shared" si="62"/>
        <v>407.74</v>
      </c>
      <c r="D536" s="893">
        <f t="shared" si="63"/>
        <v>161.19</v>
      </c>
      <c r="E536" s="893">
        <v>99.07</v>
      </c>
      <c r="F536" s="942">
        <f t="shared" si="64"/>
        <v>260.26</v>
      </c>
      <c r="G536" s="466">
        <f t="shared" si="65"/>
        <v>0.638298915975867</v>
      </c>
      <c r="H536" s="583"/>
      <c r="I536" s="586"/>
      <c r="J536" s="586"/>
      <c r="K536" s="343">
        <v>44.540000000000006</v>
      </c>
      <c r="L536" s="343">
        <v>-1.0999866666666716</v>
      </c>
      <c r="M536" s="706">
        <f t="shared" si="66"/>
        <v>43.44001333333333</v>
      </c>
      <c r="N536" s="62"/>
      <c r="O536" s="62"/>
      <c r="P536" s="62"/>
      <c r="Q536" s="62"/>
      <c r="R536" s="698"/>
      <c r="W536" s="211"/>
      <c r="X536" s="213"/>
      <c r="Y536" s="213"/>
      <c r="Z536" s="18"/>
    </row>
    <row r="537" spans="1:26" ht="15.75">
      <c r="A537" s="249">
        <v>14</v>
      </c>
      <c r="B537" s="685" t="s">
        <v>146</v>
      </c>
      <c r="C537" s="893">
        <f t="shared" si="62"/>
        <v>498.29999999999995</v>
      </c>
      <c r="D537" s="893">
        <f t="shared" si="63"/>
        <v>202.72</v>
      </c>
      <c r="E537" s="893">
        <v>119.07</v>
      </c>
      <c r="F537" s="942">
        <f t="shared" si="64"/>
        <v>321.78999999999996</v>
      </c>
      <c r="G537" s="466">
        <f t="shared" si="65"/>
        <v>0.6457756371663657</v>
      </c>
      <c r="H537" s="583"/>
      <c r="I537" s="586"/>
      <c r="J537" s="586"/>
      <c r="K537" s="343">
        <v>96.786846</v>
      </c>
      <c r="L537" s="343">
        <v>20.16726014</v>
      </c>
      <c r="M537" s="706">
        <f t="shared" si="66"/>
        <v>116.95410614</v>
      </c>
      <c r="N537" s="62"/>
      <c r="O537" s="62"/>
      <c r="P537" s="62"/>
      <c r="Q537" s="62"/>
      <c r="R537" s="698"/>
      <c r="W537" s="211"/>
      <c r="X537" s="213"/>
      <c r="Y537" s="213"/>
      <c r="Z537" s="18"/>
    </row>
    <row r="538" spans="1:26" ht="15.75">
      <c r="A538" s="249">
        <v>15</v>
      </c>
      <c r="B538" s="685" t="s">
        <v>147</v>
      </c>
      <c r="C538" s="893">
        <f t="shared" si="62"/>
        <v>255.57999999999998</v>
      </c>
      <c r="D538" s="893">
        <f t="shared" si="63"/>
        <v>103.39000000000001</v>
      </c>
      <c r="E538" s="893">
        <v>60.28999999999999</v>
      </c>
      <c r="F538" s="942">
        <f t="shared" si="64"/>
        <v>163.68</v>
      </c>
      <c r="G538" s="466">
        <f t="shared" si="65"/>
        <v>0.6404256984114564</v>
      </c>
      <c r="H538" s="583"/>
      <c r="I538" s="586"/>
      <c r="J538" s="586"/>
      <c r="K538" s="343">
        <v>57.03006</v>
      </c>
      <c r="L538" s="343">
        <v>13.23188200000001</v>
      </c>
      <c r="M538" s="706">
        <f t="shared" si="66"/>
        <v>70.261942</v>
      </c>
      <c r="N538" s="62"/>
      <c r="O538" s="62"/>
      <c r="P538" s="62"/>
      <c r="Q538" s="62"/>
      <c r="R538" s="698"/>
      <c r="W538" s="211"/>
      <c r="X538" s="213"/>
      <c r="Y538" s="213"/>
      <c r="Z538" s="18"/>
    </row>
    <row r="539" spans="1:26" ht="15.75">
      <c r="A539" s="249">
        <v>16</v>
      </c>
      <c r="B539" s="685" t="s">
        <v>148</v>
      </c>
      <c r="C539" s="893">
        <f t="shared" si="62"/>
        <v>193.84</v>
      </c>
      <c r="D539" s="893">
        <f t="shared" si="63"/>
        <v>77.36</v>
      </c>
      <c r="E539" s="893">
        <v>68.63</v>
      </c>
      <c r="F539" s="942">
        <f t="shared" si="64"/>
        <v>145.99</v>
      </c>
      <c r="G539" s="466">
        <f t="shared" si="65"/>
        <v>0.7531469252992159</v>
      </c>
      <c r="H539" s="583"/>
      <c r="I539" s="586"/>
      <c r="J539" s="586"/>
      <c r="K539" s="343">
        <v>18.1729216</v>
      </c>
      <c r="L539" s="343">
        <v>5.517200543333332</v>
      </c>
      <c r="M539" s="706">
        <f t="shared" si="66"/>
        <v>23.69012214333333</v>
      </c>
      <c r="N539" s="62"/>
      <c r="O539" s="62"/>
      <c r="P539" s="62"/>
      <c r="Q539" s="62"/>
      <c r="R539" s="698"/>
      <c r="W539" s="211"/>
      <c r="X539" s="213"/>
      <c r="Y539" s="213"/>
      <c r="Z539" s="18"/>
    </row>
    <row r="540" spans="1:26" ht="15.75">
      <c r="A540" s="249">
        <v>17</v>
      </c>
      <c r="B540" s="685" t="s">
        <v>149</v>
      </c>
      <c r="C540" s="893">
        <f t="shared" si="62"/>
        <v>144.37</v>
      </c>
      <c r="D540" s="893">
        <f t="shared" si="63"/>
        <v>59.519999999999996</v>
      </c>
      <c r="E540" s="893">
        <v>36.92</v>
      </c>
      <c r="F540" s="942">
        <f t="shared" si="64"/>
        <v>96.44</v>
      </c>
      <c r="G540" s="466">
        <f t="shared" si="65"/>
        <v>0.6680058183833206</v>
      </c>
      <c r="H540" s="583"/>
      <c r="I540" s="586"/>
      <c r="J540" s="586"/>
      <c r="K540" s="343">
        <v>36.66281499999999</v>
      </c>
      <c r="L540" s="343">
        <v>9.472078</v>
      </c>
      <c r="M540" s="706">
        <f t="shared" si="66"/>
        <v>46.13489299999999</v>
      </c>
      <c r="N540" s="62"/>
      <c r="O540" s="62"/>
      <c r="P540" s="62"/>
      <c r="Q540" s="62"/>
      <c r="R540" s="698"/>
      <c r="W540" s="211"/>
      <c r="X540" s="213"/>
      <c r="Y540" s="213"/>
      <c r="Z540" s="18"/>
    </row>
    <row r="541" spans="1:26" ht="15.75">
      <c r="A541" s="249">
        <v>18</v>
      </c>
      <c r="B541" s="685" t="s">
        <v>150</v>
      </c>
      <c r="C541" s="893">
        <f t="shared" si="62"/>
        <v>538.04</v>
      </c>
      <c r="D541" s="893">
        <f t="shared" si="63"/>
        <v>213.48000000000002</v>
      </c>
      <c r="E541" s="893">
        <v>124.57999999999998</v>
      </c>
      <c r="F541" s="942">
        <f t="shared" si="64"/>
        <v>338.06</v>
      </c>
      <c r="G541" s="466">
        <f t="shared" si="65"/>
        <v>0.6283175972046688</v>
      </c>
      <c r="H541" s="583"/>
      <c r="I541" s="586"/>
      <c r="J541" s="586"/>
      <c r="K541" s="343">
        <v>73.849005</v>
      </c>
      <c r="L541" s="343">
        <v>-0.347832000000011</v>
      </c>
      <c r="M541" s="706">
        <f t="shared" si="66"/>
        <v>73.501173</v>
      </c>
      <c r="N541" s="62"/>
      <c r="O541" s="71"/>
      <c r="P541" s="62"/>
      <c r="Q541" s="62"/>
      <c r="R541" s="698"/>
      <c r="W541" s="211"/>
      <c r="X541" s="213"/>
      <c r="Y541" s="213"/>
      <c r="Z541" s="18"/>
    </row>
    <row r="542" spans="1:26" ht="15.75">
      <c r="A542" s="249">
        <v>19</v>
      </c>
      <c r="B542" s="685" t="s">
        <v>151</v>
      </c>
      <c r="C542" s="893">
        <f t="shared" si="62"/>
        <v>296.78999999999996</v>
      </c>
      <c r="D542" s="893">
        <f t="shared" si="63"/>
        <v>119.63</v>
      </c>
      <c r="E542" s="893">
        <v>67.19</v>
      </c>
      <c r="F542" s="942">
        <f t="shared" si="64"/>
        <v>186.82</v>
      </c>
      <c r="G542" s="466">
        <f t="shared" si="65"/>
        <v>0.6294686478654942</v>
      </c>
      <c r="H542" s="583"/>
      <c r="I542" s="586"/>
      <c r="J542" s="586"/>
      <c r="K542" s="343">
        <v>68.367171</v>
      </c>
      <c r="L542" s="343">
        <v>-1.4899999999999984</v>
      </c>
      <c r="M542" s="706">
        <f t="shared" si="66"/>
        <v>66.877171</v>
      </c>
      <c r="N542" s="62"/>
      <c r="O542" s="62"/>
      <c r="P542" s="62"/>
      <c r="Q542" s="62"/>
      <c r="R542" s="698"/>
      <c r="W542" s="211"/>
      <c r="X542" s="213"/>
      <c r="Y542" s="213"/>
      <c r="Z542" s="18"/>
    </row>
    <row r="543" spans="1:26" ht="16.5" thickBot="1">
      <c r="A543" s="249">
        <v>20</v>
      </c>
      <c r="B543" s="685" t="s">
        <v>152</v>
      </c>
      <c r="C543" s="943">
        <f t="shared" si="62"/>
        <v>620.71</v>
      </c>
      <c r="D543" s="943">
        <f t="shared" si="63"/>
        <v>249.14000000000001</v>
      </c>
      <c r="E543" s="943">
        <v>150.20999999999998</v>
      </c>
      <c r="F543" s="941">
        <f t="shared" si="64"/>
        <v>399.35</v>
      </c>
      <c r="G543" s="466">
        <f t="shared" si="65"/>
        <v>0.6433761337822815</v>
      </c>
      <c r="H543" s="583"/>
      <c r="I543" s="586"/>
      <c r="J543" s="586"/>
      <c r="K543" s="343">
        <v>93.31269999999998</v>
      </c>
      <c r="L543" s="343">
        <v>-0.8234199999999756</v>
      </c>
      <c r="M543" s="706">
        <f t="shared" si="66"/>
        <v>92.48928000000001</v>
      </c>
      <c r="N543" s="62"/>
      <c r="O543" s="62"/>
      <c r="P543" s="62"/>
      <c r="Q543" s="62"/>
      <c r="R543" s="698"/>
      <c r="W543" s="211"/>
      <c r="X543" s="213"/>
      <c r="Y543" s="213"/>
      <c r="Z543" s="18"/>
    </row>
    <row r="544" spans="1:26" s="9" customFormat="1" ht="16.5" thickBot="1">
      <c r="A544" s="764"/>
      <c r="B544" s="944" t="s">
        <v>20</v>
      </c>
      <c r="C544" s="945">
        <f>SUM(C524:C543)</f>
        <v>7248.03</v>
      </c>
      <c r="D544" s="900">
        <f>SUM(D524:D543)</f>
        <v>2921.7099999999996</v>
      </c>
      <c r="E544" s="900">
        <f>SUM(E524:E543)</f>
        <v>1773.0899999999997</v>
      </c>
      <c r="F544" s="937">
        <f>SUM(F524:F543)</f>
        <v>4694.799999999999</v>
      </c>
      <c r="G544" s="915">
        <f>F544/C544</f>
        <v>0.6477346258224648</v>
      </c>
      <c r="H544" s="584"/>
      <c r="I544" s="584"/>
      <c r="J544" s="938"/>
      <c r="K544" s="707">
        <f>SUM(K524:K543)</f>
        <v>455.34226405000004</v>
      </c>
      <c r="L544" s="707">
        <f>SUM(L524:L543)</f>
        <v>-271.9226984100001</v>
      </c>
      <c r="M544" s="707">
        <f>SUM(M524:M543)</f>
        <v>183.41956564000003</v>
      </c>
      <c r="N544" s="939"/>
      <c r="O544" s="939"/>
      <c r="P544" s="939"/>
      <c r="Q544" s="939"/>
      <c r="R544" s="933"/>
      <c r="S544" s="704"/>
      <c r="T544" s="704"/>
      <c r="U544" s="704"/>
      <c r="V544" s="704"/>
      <c r="W544" s="210"/>
      <c r="X544" s="213"/>
      <c r="Y544" s="213"/>
      <c r="Z544" s="704"/>
    </row>
    <row r="545" spans="1:25" ht="15.75">
      <c r="A545" s="511"/>
      <c r="B545" s="512"/>
      <c r="C545" s="513"/>
      <c r="D545" s="513"/>
      <c r="E545" s="514"/>
      <c r="F545" s="515"/>
      <c r="G545" s="478"/>
      <c r="H545" s="478"/>
      <c r="I545" s="478"/>
      <c r="J545" s="478"/>
      <c r="K545" s="478"/>
      <c r="M545" s="62"/>
      <c r="N545" s="62"/>
      <c r="O545" s="62"/>
      <c r="P545" s="62"/>
      <c r="Q545" s="63"/>
      <c r="R545" s="215"/>
      <c r="S545" s="71"/>
      <c r="T545" s="71"/>
      <c r="V545" s="210"/>
      <c r="W545" s="213"/>
      <c r="X545" s="213"/>
      <c r="Y545" s="18"/>
    </row>
    <row r="546" spans="1:25" ht="15.75" hidden="1">
      <c r="A546" s="511"/>
      <c r="B546" s="512"/>
      <c r="C546" s="513"/>
      <c r="D546" s="513"/>
      <c r="E546" s="514"/>
      <c r="F546" s="515"/>
      <c r="G546" s="478"/>
      <c r="H546" s="478"/>
      <c r="I546" s="478"/>
      <c r="J546" s="478"/>
      <c r="K546" s="478"/>
      <c r="M546" s="62"/>
      <c r="N546" s="62"/>
      <c r="O546" s="62"/>
      <c r="P546" s="62"/>
      <c r="Q546" s="63"/>
      <c r="R546" s="215"/>
      <c r="S546" s="71"/>
      <c r="T546" s="71"/>
      <c r="V546" s="210"/>
      <c r="W546" s="213"/>
      <c r="X546" s="213"/>
      <c r="Y546" s="18"/>
    </row>
    <row r="547" spans="1:25" ht="15.75" hidden="1">
      <c r="A547" s="511"/>
      <c r="B547" s="512"/>
      <c r="C547" s="513"/>
      <c r="D547" s="513"/>
      <c r="E547" s="514"/>
      <c r="F547" s="515"/>
      <c r="G547" s="478"/>
      <c r="H547" s="478"/>
      <c r="I547" s="478"/>
      <c r="J547" s="478"/>
      <c r="K547" s="478"/>
      <c r="M547" s="62"/>
      <c r="N547" s="62"/>
      <c r="O547" s="62"/>
      <c r="P547" s="62"/>
      <c r="Q547" s="63"/>
      <c r="R547" s="215"/>
      <c r="S547" s="71"/>
      <c r="T547" s="71"/>
      <c r="V547" s="210"/>
      <c r="W547" s="213"/>
      <c r="X547" s="213"/>
      <c r="Y547" s="18"/>
    </row>
    <row r="548" spans="1:25" ht="15.75" hidden="1">
      <c r="A548" s="511"/>
      <c r="B548" s="512"/>
      <c r="C548" s="513"/>
      <c r="D548" s="513"/>
      <c r="E548" s="514"/>
      <c r="F548" s="515"/>
      <c r="G548" s="478"/>
      <c r="H548" s="478"/>
      <c r="I548" s="478"/>
      <c r="J548" s="478"/>
      <c r="K548" s="478"/>
      <c r="M548" s="62"/>
      <c r="N548" s="62"/>
      <c r="O548" s="62"/>
      <c r="P548" s="62"/>
      <c r="Q548" s="63"/>
      <c r="R548" s="215"/>
      <c r="S548" s="71"/>
      <c r="T548" s="71"/>
      <c r="V548" s="210"/>
      <c r="W548" s="213"/>
      <c r="X548" s="213"/>
      <c r="Y548" s="18"/>
    </row>
    <row r="549" spans="1:25" ht="15.75">
      <c r="A549" s="511"/>
      <c r="B549" s="512"/>
      <c r="C549" s="513"/>
      <c r="D549" s="513"/>
      <c r="E549" s="514"/>
      <c r="F549" s="515"/>
      <c r="G549" s="478"/>
      <c r="H549" s="478"/>
      <c r="I549" s="478"/>
      <c r="J549" s="478"/>
      <c r="K549" s="478"/>
      <c r="M549" s="62"/>
      <c r="N549" s="62"/>
      <c r="O549" s="62"/>
      <c r="P549" s="62"/>
      <c r="Q549" s="63"/>
      <c r="R549" s="215"/>
      <c r="S549" s="71"/>
      <c r="T549" s="71"/>
      <c r="V549" s="210"/>
      <c r="W549" s="213"/>
      <c r="X549" s="213"/>
      <c r="Y549" s="18"/>
    </row>
    <row r="550" spans="1:25" ht="16.5" thickBot="1">
      <c r="A550" s="511"/>
      <c r="B550" s="512"/>
      <c r="C550" s="513"/>
      <c r="D550" s="513"/>
      <c r="E550" s="514"/>
      <c r="F550" s="515"/>
      <c r="G550" s="478"/>
      <c r="H550" s="478"/>
      <c r="I550" s="478"/>
      <c r="J550" s="478"/>
      <c r="K550" s="478"/>
      <c r="M550" s="62"/>
      <c r="N550" s="62"/>
      <c r="O550" s="62"/>
      <c r="P550" s="62"/>
      <c r="Q550" s="63"/>
      <c r="R550" s="215"/>
      <c r="S550" s="71"/>
      <c r="T550" s="71"/>
      <c r="V550" s="210"/>
      <c r="W550" s="213"/>
      <c r="X550" s="213"/>
      <c r="Y550" s="18"/>
    </row>
    <row r="551" spans="1:27" ht="16.5" thickBot="1">
      <c r="A551" s="1154" t="s">
        <v>248</v>
      </c>
      <c r="B551" s="1155"/>
      <c r="C551" s="229"/>
      <c r="D551" s="230"/>
      <c r="E551" s="231"/>
      <c r="F551" s="228"/>
      <c r="G551" s="229"/>
      <c r="H551" s="229"/>
      <c r="I551" s="229"/>
      <c r="J551" s="229"/>
      <c r="K551" s="229"/>
      <c r="M551" s="62"/>
      <c r="N551" s="62"/>
      <c r="O551" s="62"/>
      <c r="P551" s="62"/>
      <c r="Q551" s="62"/>
      <c r="S551" s="115"/>
      <c r="T551" s="115"/>
      <c r="V551" s="216"/>
      <c r="W551" s="217"/>
      <c r="X551" s="217"/>
      <c r="Y551" s="18"/>
      <c r="AA551" s="18"/>
    </row>
    <row r="552" spans="1:27" ht="16.5" thickBot="1">
      <c r="A552" s="230"/>
      <c r="B552" s="228"/>
      <c r="C552" s="229"/>
      <c r="D552" s="230"/>
      <c r="E552" s="231"/>
      <c r="F552" s="228"/>
      <c r="G552" s="492"/>
      <c r="H552" s="492"/>
      <c r="I552" s="492"/>
      <c r="J552" s="492"/>
      <c r="K552" s="492"/>
      <c r="M552" s="62"/>
      <c r="N552" s="62"/>
      <c r="O552" s="62"/>
      <c r="P552" s="62"/>
      <c r="Q552" s="62"/>
      <c r="S552" s="115"/>
      <c r="T552" s="115"/>
      <c r="V552" s="216"/>
      <c r="W552" s="217"/>
      <c r="X552" s="217"/>
      <c r="Y552" s="18"/>
      <c r="AA552" s="18"/>
    </row>
    <row r="553" spans="1:27" ht="15.75">
      <c r="A553" s="472" t="s">
        <v>13</v>
      </c>
      <c r="B553" s="473" t="s">
        <v>228</v>
      </c>
      <c r="C553" s="473" t="s">
        <v>229</v>
      </c>
      <c r="D553" s="473" t="s">
        <v>21</v>
      </c>
      <c r="E553" s="474" t="s">
        <v>22</v>
      </c>
      <c r="F553" s="228"/>
      <c r="G553" s="229"/>
      <c r="H553" s="229"/>
      <c r="I553" s="229"/>
      <c r="J553" s="229"/>
      <c r="K553" s="229"/>
      <c r="M553" s="62"/>
      <c r="N553" s="62"/>
      <c r="O553" s="62"/>
      <c r="P553" s="62"/>
      <c r="Q553" s="62"/>
      <c r="S553" s="115"/>
      <c r="T553" s="115"/>
      <c r="V553" s="216"/>
      <c r="W553" s="217"/>
      <c r="X553" s="217"/>
      <c r="Y553" s="18"/>
      <c r="AA553" s="18"/>
    </row>
    <row r="554" spans="1:27" ht="16.5" thickBot="1">
      <c r="A554" s="461">
        <f>C544</f>
        <v>7248.03</v>
      </c>
      <c r="B554" s="331">
        <f>F544</f>
        <v>4694.799999999999</v>
      </c>
      <c r="C554" s="516">
        <f>B554/A554</f>
        <v>0.6477346258224648</v>
      </c>
      <c r="D554" s="480">
        <f>D580</f>
        <v>4511.3804343599995</v>
      </c>
      <c r="E554" s="517">
        <f>D554/A554</f>
        <v>0.6224284991038944</v>
      </c>
      <c r="F554" s="518"/>
      <c r="G554" s="229"/>
      <c r="H554" s="229"/>
      <c r="I554" s="229"/>
      <c r="J554" s="229"/>
      <c r="K554" s="229"/>
      <c r="M554" s="62"/>
      <c r="N554" s="62"/>
      <c r="O554" s="62"/>
      <c r="P554" s="62"/>
      <c r="Q554" s="62"/>
      <c r="S554" s="115"/>
      <c r="T554" s="115"/>
      <c r="V554" s="216"/>
      <c r="W554" s="217"/>
      <c r="X554" s="217"/>
      <c r="Y554" s="18"/>
      <c r="AA554" s="18"/>
    </row>
    <row r="555" spans="1:27" ht="15.75">
      <c r="A555" s="519"/>
      <c r="B555" s="477"/>
      <c r="C555" s="478"/>
      <c r="D555" s="520"/>
      <c r="E555" s="521"/>
      <c r="F555" s="518"/>
      <c r="G555" s="229"/>
      <c r="H555" s="229"/>
      <c r="I555" s="229"/>
      <c r="J555" s="229"/>
      <c r="K555" s="229"/>
      <c r="S555" s="115"/>
      <c r="T555" s="115"/>
      <c r="V555" s="216"/>
      <c r="W555" s="217"/>
      <c r="X555" s="217"/>
      <c r="Y555" s="18"/>
      <c r="AA555" s="18"/>
    </row>
    <row r="556" spans="1:27" ht="15.75">
      <c r="A556" s="457"/>
      <c r="B556" s="456"/>
      <c r="C556" s="522"/>
      <c r="D556" s="457"/>
      <c r="E556" s="231"/>
      <c r="F556" s="228"/>
      <c r="G556" s="229"/>
      <c r="H556" s="229"/>
      <c r="I556" s="229"/>
      <c r="J556" s="229"/>
      <c r="K556" s="229"/>
      <c r="S556" s="115"/>
      <c r="T556" s="115"/>
      <c r="V556" s="216"/>
      <c r="W556" s="217"/>
      <c r="X556" s="217"/>
      <c r="Y556" s="18"/>
      <c r="AA556" s="18"/>
    </row>
    <row r="557" spans="1:25" ht="15.75">
      <c r="A557" s="1141" t="s">
        <v>249</v>
      </c>
      <c r="B557" s="1141"/>
      <c r="C557" s="1141"/>
      <c r="D557" s="1141"/>
      <c r="E557" s="1141"/>
      <c r="F557" s="228"/>
      <c r="G557" s="229"/>
      <c r="H557" s="229"/>
      <c r="I557" s="229"/>
      <c r="J557" s="229"/>
      <c r="K557" s="229"/>
      <c r="L557" s="65"/>
      <c r="M557" s="65"/>
      <c r="N557" s="65"/>
      <c r="O557" s="65"/>
      <c r="P557" s="65"/>
      <c r="V557" s="210"/>
      <c r="W557" s="213"/>
      <c r="X557" s="213"/>
      <c r="Y557" s="18"/>
    </row>
    <row r="558" spans="1:25" ht="23.25" customHeight="1" thickBot="1">
      <c r="A558" s="502" t="s">
        <v>405</v>
      </c>
      <c r="B558" s="502"/>
      <c r="C558" s="228"/>
      <c r="D558" s="230"/>
      <c r="E558" s="231" t="s">
        <v>28</v>
      </c>
      <c r="F558" s="228"/>
      <c r="G558" s="229"/>
      <c r="H558" s="229"/>
      <c r="I558" s="229"/>
      <c r="J558" s="229"/>
      <c r="K558" s="229"/>
      <c r="V558" s="210"/>
      <c r="W558" s="213"/>
      <c r="X558" s="213"/>
      <c r="Y558" s="18"/>
    </row>
    <row r="559" spans="1:25" ht="48" thickBot="1">
      <c r="A559" s="675" t="s">
        <v>9</v>
      </c>
      <c r="B559" s="676" t="s">
        <v>10</v>
      </c>
      <c r="C559" s="682" t="s">
        <v>427</v>
      </c>
      <c r="D559" s="682" t="s">
        <v>68</v>
      </c>
      <c r="E559" s="677" t="s">
        <v>33</v>
      </c>
      <c r="F559" s="228"/>
      <c r="G559" s="229"/>
      <c r="H559" s="229"/>
      <c r="I559" s="229"/>
      <c r="J559" s="229"/>
      <c r="K559" s="229"/>
      <c r="Q559" s="86" t="s">
        <v>10</v>
      </c>
      <c r="R559" s="86" t="s">
        <v>192</v>
      </c>
      <c r="S559" s="114" t="s">
        <v>193</v>
      </c>
      <c r="T559" s="114" t="s">
        <v>194</v>
      </c>
      <c r="V559" s="210"/>
      <c r="W559" s="213"/>
      <c r="X559" s="213"/>
      <c r="Y559" s="18"/>
    </row>
    <row r="560" spans="1:25" ht="15.75">
      <c r="A560" s="667">
        <v>1</v>
      </c>
      <c r="B560" s="686" t="s">
        <v>155</v>
      </c>
      <c r="C560" s="892">
        <f aca="true" t="shared" si="67" ref="C560:C579">C524</f>
        <v>420.42999999999995</v>
      </c>
      <c r="D560" s="892">
        <v>320.79406263333334</v>
      </c>
      <c r="E560" s="912">
        <f>D560/C560</f>
        <v>0.763014206011306</v>
      </c>
      <c r="F560" s="228"/>
      <c r="G560" s="229"/>
      <c r="H560" s="229"/>
      <c r="I560" s="229"/>
      <c r="J560" s="229"/>
      <c r="K560" s="229"/>
      <c r="Q560" s="446"/>
      <c r="R560" s="315"/>
      <c r="S560" s="316"/>
      <c r="T560" s="175">
        <f>SUM(R560:S560)</f>
        <v>0</v>
      </c>
      <c r="V560" s="210"/>
      <c r="W560" s="213"/>
      <c r="X560" s="213"/>
      <c r="Y560" s="18"/>
    </row>
    <row r="561" spans="1:25" ht="18" customHeight="1">
      <c r="A561" s="249">
        <v>2</v>
      </c>
      <c r="B561" s="685" t="s">
        <v>156</v>
      </c>
      <c r="C561" s="893">
        <f t="shared" si="67"/>
        <v>109.23</v>
      </c>
      <c r="D561" s="893">
        <v>85.03207906666667</v>
      </c>
      <c r="E561" s="913">
        <f aca="true" t="shared" si="68" ref="E561:E580">D561/C561</f>
        <v>0.7784681778510177</v>
      </c>
      <c r="F561" s="228"/>
      <c r="G561" s="229"/>
      <c r="H561" s="229"/>
      <c r="I561" s="229"/>
      <c r="J561" s="229"/>
      <c r="K561" s="229"/>
      <c r="Q561" s="446"/>
      <c r="R561" s="315"/>
      <c r="S561" s="316"/>
      <c r="T561" s="175">
        <f aca="true" t="shared" si="69" ref="T561:T580">SUM(R561:S561)</f>
        <v>0</v>
      </c>
      <c r="V561" s="210"/>
      <c r="W561" s="213"/>
      <c r="X561" s="213"/>
      <c r="Y561" s="18"/>
    </row>
    <row r="562" spans="1:27" ht="15.75">
      <c r="A562" s="249">
        <v>3</v>
      </c>
      <c r="B562" s="685" t="s">
        <v>157</v>
      </c>
      <c r="C562" s="893">
        <f t="shared" si="67"/>
        <v>405.55</v>
      </c>
      <c r="D562" s="893">
        <v>379.718699</v>
      </c>
      <c r="E562" s="913">
        <f t="shared" si="68"/>
        <v>0.9363055085686105</v>
      </c>
      <c r="F562" s="228"/>
      <c r="G562" s="229"/>
      <c r="H562" s="229"/>
      <c r="I562" s="229"/>
      <c r="J562" s="229"/>
      <c r="K562" s="229"/>
      <c r="Q562" s="446"/>
      <c r="R562" s="315"/>
      <c r="S562" s="316"/>
      <c r="T562" s="175">
        <f t="shared" si="69"/>
        <v>0</v>
      </c>
      <c r="U562" s="115"/>
      <c r="V562" s="216"/>
      <c r="W562" s="217"/>
      <c r="X562" s="217"/>
      <c r="Y562" s="18"/>
      <c r="Z562" s="18"/>
      <c r="AA562" s="18"/>
    </row>
    <row r="563" spans="1:27" ht="15.75">
      <c r="A563" s="249">
        <v>4</v>
      </c>
      <c r="B563" s="685" t="s">
        <v>158</v>
      </c>
      <c r="C563" s="893">
        <f t="shared" si="67"/>
        <v>527.23</v>
      </c>
      <c r="D563" s="893">
        <v>357.72511008333333</v>
      </c>
      <c r="E563" s="913">
        <f t="shared" si="68"/>
        <v>0.6784991561241457</v>
      </c>
      <c r="F563" s="228"/>
      <c r="G563" s="229"/>
      <c r="H563" s="229"/>
      <c r="I563" s="229"/>
      <c r="J563" s="229"/>
      <c r="K563" s="229"/>
      <c r="Q563" s="446"/>
      <c r="R563" s="315"/>
      <c r="S563" s="316"/>
      <c r="T563" s="175">
        <f t="shared" si="69"/>
        <v>0</v>
      </c>
      <c r="U563" s="115"/>
      <c r="V563" s="216"/>
      <c r="W563" s="217"/>
      <c r="X563" s="217"/>
      <c r="Y563" s="18"/>
      <c r="Z563" s="18"/>
      <c r="AA563" s="18"/>
    </row>
    <row r="564" spans="1:27" ht="15.75">
      <c r="A564" s="249">
        <v>5</v>
      </c>
      <c r="B564" s="685" t="s">
        <v>159</v>
      </c>
      <c r="C564" s="893">
        <f t="shared" si="67"/>
        <v>380.28999999999996</v>
      </c>
      <c r="D564" s="893">
        <v>308.74208380000005</v>
      </c>
      <c r="E564" s="913">
        <f t="shared" si="68"/>
        <v>0.8118595908385707</v>
      </c>
      <c r="F564" s="228"/>
      <c r="G564" s="229"/>
      <c r="H564" s="229"/>
      <c r="I564" s="229"/>
      <c r="J564" s="229"/>
      <c r="K564" s="229"/>
      <c r="Q564" s="446"/>
      <c r="R564" s="315"/>
      <c r="S564" s="316"/>
      <c r="T564" s="175">
        <f t="shared" si="69"/>
        <v>0</v>
      </c>
      <c r="U564" s="115"/>
      <c r="V564" s="216"/>
      <c r="W564" s="217"/>
      <c r="X564" s="217"/>
      <c r="Y564" s="18"/>
      <c r="Z564" s="18"/>
      <c r="AA564" s="18"/>
    </row>
    <row r="565" spans="1:27" ht="15.75">
      <c r="A565" s="249">
        <v>6</v>
      </c>
      <c r="B565" s="685" t="s">
        <v>160</v>
      </c>
      <c r="C565" s="893">
        <f t="shared" si="67"/>
        <v>412.23</v>
      </c>
      <c r="D565" s="893">
        <v>359.279054</v>
      </c>
      <c r="E565" s="913">
        <f t="shared" si="68"/>
        <v>0.8715499939354243</v>
      </c>
      <c r="F565" s="228"/>
      <c r="G565" s="229"/>
      <c r="H565" s="229"/>
      <c r="I565" s="229"/>
      <c r="J565" s="229"/>
      <c r="K565" s="229"/>
      <c r="Q565" s="446"/>
      <c r="R565" s="315"/>
      <c r="S565" s="316"/>
      <c r="T565" s="175">
        <f t="shared" si="69"/>
        <v>0</v>
      </c>
      <c r="U565" s="115"/>
      <c r="V565" s="216"/>
      <c r="W565" s="217"/>
      <c r="X565" s="217"/>
      <c r="Y565" s="18"/>
      <c r="Z565" s="18"/>
      <c r="AA565" s="18"/>
    </row>
    <row r="566" spans="1:27" s="6" customFormat="1" ht="15.75">
      <c r="A566" s="249">
        <v>7</v>
      </c>
      <c r="B566" s="685" t="s">
        <v>161</v>
      </c>
      <c r="C566" s="893">
        <f t="shared" si="67"/>
        <v>379.96999999999997</v>
      </c>
      <c r="D566" s="893">
        <v>228.35548305999998</v>
      </c>
      <c r="E566" s="913">
        <f t="shared" si="68"/>
        <v>0.6009829277574545</v>
      </c>
      <c r="F566" s="228"/>
      <c r="G566" s="229"/>
      <c r="H566" s="229"/>
      <c r="I566" s="229"/>
      <c r="J566" s="229"/>
      <c r="K566" s="229"/>
      <c r="L566" s="65"/>
      <c r="M566" s="65"/>
      <c r="N566" s="65"/>
      <c r="O566" s="65"/>
      <c r="P566" s="65"/>
      <c r="Q566" s="446"/>
      <c r="R566" s="315"/>
      <c r="S566" s="316"/>
      <c r="T566" s="176">
        <f t="shared" si="69"/>
        <v>0</v>
      </c>
      <c r="U566" s="68"/>
      <c r="V566" s="218"/>
      <c r="W566" s="219"/>
      <c r="X566" s="219"/>
      <c r="Y566" s="65"/>
      <c r="Z566" s="65"/>
      <c r="AA566" s="65"/>
    </row>
    <row r="567" spans="1:27" ht="15.75">
      <c r="A567" s="249">
        <v>8</v>
      </c>
      <c r="B567" s="685" t="s">
        <v>162</v>
      </c>
      <c r="C567" s="893">
        <f t="shared" si="67"/>
        <v>241.54</v>
      </c>
      <c r="D567" s="893">
        <v>193.80960520000002</v>
      </c>
      <c r="E567" s="913">
        <f t="shared" si="68"/>
        <v>0.8023913438767907</v>
      </c>
      <c r="F567" s="228"/>
      <c r="G567" s="229"/>
      <c r="H567" s="229"/>
      <c r="I567" s="229"/>
      <c r="J567" s="229"/>
      <c r="K567" s="229"/>
      <c r="Q567" s="446"/>
      <c r="R567" s="315"/>
      <c r="S567" s="316"/>
      <c r="T567" s="175">
        <f t="shared" si="69"/>
        <v>0</v>
      </c>
      <c r="U567" s="115"/>
      <c r="V567" s="216"/>
      <c r="W567" s="217"/>
      <c r="X567" s="217"/>
      <c r="Y567" s="18"/>
      <c r="Z567" s="18"/>
      <c r="AA567" s="18"/>
    </row>
    <row r="568" spans="1:27" s="6" customFormat="1" ht="15.75">
      <c r="A568" s="249">
        <v>9</v>
      </c>
      <c r="B568" s="685" t="s">
        <v>163</v>
      </c>
      <c r="C568" s="893">
        <f t="shared" si="67"/>
        <v>578.25</v>
      </c>
      <c r="D568" s="893">
        <v>384.55149033333333</v>
      </c>
      <c r="E568" s="913">
        <f t="shared" si="68"/>
        <v>0.6650263559590719</v>
      </c>
      <c r="F568" s="228"/>
      <c r="G568" s="229"/>
      <c r="H568" s="229"/>
      <c r="I568" s="229"/>
      <c r="J568" s="229"/>
      <c r="K568" s="229"/>
      <c r="L568" s="65"/>
      <c r="M568" s="65"/>
      <c r="N568" s="65"/>
      <c r="O568" s="65"/>
      <c r="P568" s="65"/>
      <c r="Q568" s="446"/>
      <c r="R568" s="315"/>
      <c r="S568" s="316"/>
      <c r="T568" s="176">
        <f t="shared" si="69"/>
        <v>0</v>
      </c>
      <c r="U568" s="68"/>
      <c r="V568" s="218"/>
      <c r="W568" s="219"/>
      <c r="X568" s="219"/>
      <c r="Y568" s="65"/>
      <c r="Z568" s="65"/>
      <c r="AA568" s="65"/>
    </row>
    <row r="569" spans="1:27" ht="15.75">
      <c r="A569" s="249">
        <v>10</v>
      </c>
      <c r="B569" s="685" t="s">
        <v>164</v>
      </c>
      <c r="C569" s="893">
        <f t="shared" si="67"/>
        <v>521.4100000000001</v>
      </c>
      <c r="D569" s="893">
        <v>382.6415721333333</v>
      </c>
      <c r="E569" s="913">
        <f t="shared" si="68"/>
        <v>0.7338592894906757</v>
      </c>
      <c r="F569" s="228"/>
      <c r="G569" s="229"/>
      <c r="H569" s="229"/>
      <c r="I569" s="229"/>
      <c r="J569" s="229"/>
      <c r="K569" s="229"/>
      <c r="Q569" s="446"/>
      <c r="R569" s="315"/>
      <c r="S569" s="316"/>
      <c r="T569" s="175">
        <f t="shared" si="69"/>
        <v>0</v>
      </c>
      <c r="U569" s="115"/>
      <c r="V569" s="216"/>
      <c r="W569" s="217"/>
      <c r="X569" s="217"/>
      <c r="Y569" s="18"/>
      <c r="Z569" s="18"/>
      <c r="AA569" s="18"/>
    </row>
    <row r="570" spans="1:27" ht="15.75">
      <c r="A570" s="249">
        <v>11</v>
      </c>
      <c r="B570" s="685" t="s">
        <v>143</v>
      </c>
      <c r="C570" s="893">
        <f t="shared" si="67"/>
        <v>133.34</v>
      </c>
      <c r="D570" s="893">
        <v>63.02065416666667</v>
      </c>
      <c r="E570" s="913">
        <f t="shared" si="68"/>
        <v>0.4726312746862657</v>
      </c>
      <c r="F570" s="228"/>
      <c r="G570" s="229"/>
      <c r="H570" s="229"/>
      <c r="I570" s="229"/>
      <c r="J570" s="229"/>
      <c r="K570" s="229"/>
      <c r="Q570" s="448"/>
      <c r="R570" s="315"/>
      <c r="S570" s="316"/>
      <c r="T570" s="175">
        <f t="shared" si="69"/>
        <v>0</v>
      </c>
      <c r="U570" s="115"/>
      <c r="V570" s="216"/>
      <c r="W570" s="217"/>
      <c r="X570" s="217"/>
      <c r="Y570" s="18"/>
      <c r="Z570" s="18"/>
      <c r="AA570" s="18"/>
    </row>
    <row r="571" spans="1:27" ht="15.75">
      <c r="A571" s="249">
        <v>12</v>
      </c>
      <c r="B571" s="685" t="s">
        <v>144</v>
      </c>
      <c r="C571" s="893">
        <f t="shared" si="67"/>
        <v>183.19</v>
      </c>
      <c r="D571" s="893">
        <v>68.6692415</v>
      </c>
      <c r="E571" s="913">
        <f t="shared" si="68"/>
        <v>0.37485256564222935</v>
      </c>
      <c r="F571" s="228"/>
      <c r="G571" s="229"/>
      <c r="H571" s="229"/>
      <c r="I571" s="229"/>
      <c r="J571" s="229"/>
      <c r="K571" s="229"/>
      <c r="Q571" s="448"/>
      <c r="R571" s="315"/>
      <c r="S571" s="316"/>
      <c r="T571" s="175">
        <f t="shared" si="69"/>
        <v>0</v>
      </c>
      <c r="U571" s="115"/>
      <c r="V571" s="216"/>
      <c r="W571" s="217"/>
      <c r="X571" s="217"/>
      <c r="Y571" s="18"/>
      <c r="Z571" s="18"/>
      <c r="AA571" s="18"/>
    </row>
    <row r="572" spans="1:25" ht="15.75">
      <c r="A572" s="249">
        <v>13</v>
      </c>
      <c r="B572" s="685" t="s">
        <v>145</v>
      </c>
      <c r="C572" s="893">
        <f t="shared" si="67"/>
        <v>407.74</v>
      </c>
      <c r="D572" s="893">
        <v>216.81998666666664</v>
      </c>
      <c r="E572" s="913">
        <f t="shared" si="68"/>
        <v>0.5317604028711106</v>
      </c>
      <c r="F572" s="228"/>
      <c r="G572" s="229"/>
      <c r="H572" s="229"/>
      <c r="I572" s="229"/>
      <c r="J572" s="229"/>
      <c r="K572" s="229"/>
      <c r="Q572" s="448"/>
      <c r="R572" s="316"/>
      <c r="S572" s="316"/>
      <c r="T572" s="175">
        <f t="shared" si="69"/>
        <v>0</v>
      </c>
      <c r="V572" s="210"/>
      <c r="W572" s="213"/>
      <c r="X572" s="213"/>
      <c r="Y572" s="18"/>
    </row>
    <row r="573" spans="1:25" ht="18" customHeight="1">
      <c r="A573" s="249">
        <v>14</v>
      </c>
      <c r="B573" s="685" t="s">
        <v>146</v>
      </c>
      <c r="C573" s="893">
        <f t="shared" si="67"/>
        <v>498.29999999999995</v>
      </c>
      <c r="D573" s="893">
        <v>204.83589386000003</v>
      </c>
      <c r="E573" s="913">
        <f t="shared" si="68"/>
        <v>0.41106942376078676</v>
      </c>
      <c r="F573" s="228"/>
      <c r="G573" s="229"/>
      <c r="H573" s="229"/>
      <c r="I573" s="229"/>
      <c r="J573" s="229"/>
      <c r="K573" s="229"/>
      <c r="Q573" s="448"/>
      <c r="R573" s="316"/>
      <c r="S573" s="316"/>
      <c r="T573" s="175">
        <f t="shared" si="69"/>
        <v>0</v>
      </c>
      <c r="V573" s="210"/>
      <c r="W573" s="213"/>
      <c r="X573" s="213"/>
      <c r="Y573" s="18"/>
    </row>
    <row r="574" spans="1:27" ht="15.75">
      <c r="A574" s="249">
        <v>15</v>
      </c>
      <c r="B574" s="685" t="s">
        <v>147</v>
      </c>
      <c r="C574" s="893">
        <f t="shared" si="67"/>
        <v>255.57999999999998</v>
      </c>
      <c r="D574" s="893">
        <v>93.418058</v>
      </c>
      <c r="E574" s="913">
        <f t="shared" si="68"/>
        <v>0.3655139604037875</v>
      </c>
      <c r="F574" s="228"/>
      <c r="G574" s="229"/>
      <c r="H574" s="229"/>
      <c r="I574" s="229"/>
      <c r="J574" s="229"/>
      <c r="K574" s="229"/>
      <c r="Q574" s="448"/>
      <c r="R574" s="316"/>
      <c r="S574" s="316"/>
      <c r="T574" s="175">
        <f t="shared" si="69"/>
        <v>0</v>
      </c>
      <c r="U574" s="115"/>
      <c r="V574" s="216"/>
      <c r="W574" s="217"/>
      <c r="X574" s="217"/>
      <c r="Y574" s="18"/>
      <c r="Z574" s="18"/>
      <c r="AA574" s="18"/>
    </row>
    <row r="575" spans="1:27" ht="15.75">
      <c r="A575" s="249">
        <v>16</v>
      </c>
      <c r="B575" s="685" t="s">
        <v>148</v>
      </c>
      <c r="C575" s="893">
        <f t="shared" si="67"/>
        <v>193.84</v>
      </c>
      <c r="D575" s="893">
        <v>122.29987785666668</v>
      </c>
      <c r="E575" s="913">
        <f t="shared" si="68"/>
        <v>0.6309320978986106</v>
      </c>
      <c r="F575" s="228"/>
      <c r="G575" s="229"/>
      <c r="H575" s="229"/>
      <c r="I575" s="229"/>
      <c r="J575" s="229"/>
      <c r="K575" s="229"/>
      <c r="Q575" s="448"/>
      <c r="R575" s="316"/>
      <c r="S575" s="316"/>
      <c r="T575" s="175">
        <f t="shared" si="69"/>
        <v>0</v>
      </c>
      <c r="U575" s="115"/>
      <c r="V575" s="216"/>
      <c r="W575" s="217"/>
      <c r="X575" s="217"/>
      <c r="Y575" s="18"/>
      <c r="Z575" s="18"/>
      <c r="AA575" s="18"/>
    </row>
    <row r="576" spans="1:27" ht="15.75">
      <c r="A576" s="249">
        <v>17</v>
      </c>
      <c r="B576" s="685" t="s">
        <v>149</v>
      </c>
      <c r="C576" s="893">
        <f t="shared" si="67"/>
        <v>144.37</v>
      </c>
      <c r="D576" s="893">
        <v>50.30510700000001</v>
      </c>
      <c r="E576" s="913">
        <f t="shared" si="68"/>
        <v>0.3484457089423011</v>
      </c>
      <c r="F576" s="228"/>
      <c r="G576" s="229"/>
      <c r="H576" s="229"/>
      <c r="I576" s="229"/>
      <c r="J576" s="229"/>
      <c r="K576" s="229"/>
      <c r="Q576" s="448"/>
      <c r="R576" s="316"/>
      <c r="S576" s="316"/>
      <c r="T576" s="175">
        <f t="shared" si="69"/>
        <v>0</v>
      </c>
      <c r="U576" s="115"/>
      <c r="V576" s="216"/>
      <c r="W576" s="217"/>
      <c r="X576" s="217"/>
      <c r="Y576" s="18"/>
      <c r="Z576" s="18"/>
      <c r="AA576" s="18"/>
    </row>
    <row r="577" spans="1:27" ht="15.75">
      <c r="A577" s="249">
        <v>18</v>
      </c>
      <c r="B577" s="685" t="s">
        <v>150</v>
      </c>
      <c r="C577" s="893">
        <f t="shared" si="67"/>
        <v>538.04</v>
      </c>
      <c r="D577" s="893">
        <v>264.558827</v>
      </c>
      <c r="E577" s="913">
        <f t="shared" si="68"/>
        <v>0.49170847334770657</v>
      </c>
      <c r="F577" s="228"/>
      <c r="G577" s="229"/>
      <c r="H577" s="229"/>
      <c r="I577" s="229"/>
      <c r="J577" s="229"/>
      <c r="K577" s="229"/>
      <c r="Q577" s="448"/>
      <c r="R577" s="316"/>
      <c r="S577" s="316"/>
      <c r="T577" s="175">
        <f t="shared" si="69"/>
        <v>0</v>
      </c>
      <c r="U577" s="115"/>
      <c r="V577" s="216"/>
      <c r="W577" s="217"/>
      <c r="X577" s="217"/>
      <c r="Y577" s="18"/>
      <c r="Z577" s="18"/>
      <c r="AA577" s="18"/>
    </row>
    <row r="578" spans="1:27" ht="15.75">
      <c r="A578" s="249">
        <v>19</v>
      </c>
      <c r="B578" s="685" t="s">
        <v>151</v>
      </c>
      <c r="C578" s="893">
        <f t="shared" si="67"/>
        <v>296.78999999999996</v>
      </c>
      <c r="D578" s="893">
        <v>119.94282899999999</v>
      </c>
      <c r="E578" s="913">
        <f t="shared" si="68"/>
        <v>0.4041336601637522</v>
      </c>
      <c r="F578" s="228"/>
      <c r="G578" s="229"/>
      <c r="H578" s="229"/>
      <c r="I578" s="229"/>
      <c r="J578" s="229"/>
      <c r="K578" s="229"/>
      <c r="Q578" s="448"/>
      <c r="R578" s="316"/>
      <c r="S578" s="316"/>
      <c r="T578" s="175">
        <f t="shared" si="69"/>
        <v>0</v>
      </c>
      <c r="U578" s="115"/>
      <c r="V578" s="216"/>
      <c r="W578" s="217"/>
      <c r="X578" s="217"/>
      <c r="Y578" s="18"/>
      <c r="Z578" s="18"/>
      <c r="AA578" s="18"/>
    </row>
    <row r="579" spans="1:27" ht="16.5" thickBot="1">
      <c r="A579" s="249">
        <v>20</v>
      </c>
      <c r="B579" s="685" t="s">
        <v>152</v>
      </c>
      <c r="C579" s="893">
        <f t="shared" si="67"/>
        <v>620.71</v>
      </c>
      <c r="D579" s="893">
        <v>306.86072</v>
      </c>
      <c r="E579" s="913">
        <f t="shared" si="68"/>
        <v>0.49437051118879993</v>
      </c>
      <c r="F579" s="228"/>
      <c r="G579" s="229"/>
      <c r="H579" s="229"/>
      <c r="I579" s="229"/>
      <c r="J579" s="229"/>
      <c r="K579" s="229"/>
      <c r="Q579" s="448"/>
      <c r="R579" s="316"/>
      <c r="S579" s="316"/>
      <c r="T579" s="175">
        <f t="shared" si="69"/>
        <v>0</v>
      </c>
      <c r="U579" s="115"/>
      <c r="V579" s="216"/>
      <c r="W579" s="217"/>
      <c r="X579" s="217"/>
      <c r="Y579" s="18"/>
      <c r="Z579" s="18"/>
      <c r="AA579" s="18"/>
    </row>
    <row r="580" spans="1:27" ht="16.5" thickBot="1">
      <c r="A580" s="767"/>
      <c r="B580" s="768" t="s">
        <v>20</v>
      </c>
      <c r="C580" s="900">
        <f>SUM(C560:C579)</f>
        <v>7248.03</v>
      </c>
      <c r="D580" s="900">
        <f>SUM(D560:D579)</f>
        <v>4511.3804343599995</v>
      </c>
      <c r="E580" s="915">
        <f t="shared" si="68"/>
        <v>0.6224284991038944</v>
      </c>
      <c r="F580" s="454"/>
      <c r="G580" s="229"/>
      <c r="H580" s="229"/>
      <c r="I580" s="229"/>
      <c r="J580" s="229"/>
      <c r="K580" s="229"/>
      <c r="Q580" s="81" t="s">
        <v>170</v>
      </c>
      <c r="R580" s="177">
        <f>SUM(R560:R579)</f>
        <v>0</v>
      </c>
      <c r="S580" s="175">
        <f>SUM(S560:S579)</f>
        <v>0</v>
      </c>
      <c r="T580" s="175">
        <f t="shared" si="69"/>
        <v>0</v>
      </c>
      <c r="U580" s="115"/>
      <c r="V580" s="216"/>
      <c r="W580" s="217"/>
      <c r="X580" s="217"/>
      <c r="Y580" s="18"/>
      <c r="Z580" s="18"/>
      <c r="AA580" s="18"/>
    </row>
    <row r="581" spans="1:27" ht="21" customHeight="1">
      <c r="A581" s="511"/>
      <c r="B581" s="512"/>
      <c r="C581" s="523"/>
      <c r="D581" s="457"/>
      <c r="E581" s="478"/>
      <c r="F581" s="454"/>
      <c r="G581" s="229"/>
      <c r="H581" s="229"/>
      <c r="I581" s="229"/>
      <c r="J581" s="229"/>
      <c r="K581" s="229"/>
      <c r="Q581" s="115"/>
      <c r="R581" s="115"/>
      <c r="S581" s="115"/>
      <c r="T581" s="115"/>
      <c r="U581" s="115"/>
      <c r="V581" s="216"/>
      <c r="W581" s="217"/>
      <c r="X581" s="217"/>
      <c r="Y581" s="18"/>
      <c r="Z581" s="18"/>
      <c r="AA581" s="18"/>
    </row>
    <row r="582" spans="1:27" ht="20.25" customHeight="1" hidden="1">
      <c r="A582" s="358"/>
      <c r="B582" s="359"/>
      <c r="C582" s="362"/>
      <c r="D582" s="361"/>
      <c r="E582" s="357"/>
      <c r="F582" s="360"/>
      <c r="G582" s="356"/>
      <c r="H582" s="356"/>
      <c r="I582" s="356"/>
      <c r="J582" s="356"/>
      <c r="K582" s="356"/>
      <c r="Q582" s="115"/>
      <c r="R582" s="115"/>
      <c r="S582" s="115"/>
      <c r="T582" s="115"/>
      <c r="U582" s="115"/>
      <c r="V582" s="216"/>
      <c r="W582" s="217"/>
      <c r="X582" s="217"/>
      <c r="Y582" s="18"/>
      <c r="Z582" s="18"/>
      <c r="AA582" s="18"/>
    </row>
    <row r="583" spans="1:27" ht="21" customHeight="1" hidden="1">
      <c r="A583" s="358"/>
      <c r="B583" s="359"/>
      <c r="C583" s="362"/>
      <c r="D583" s="361"/>
      <c r="E583" s="357"/>
      <c r="F583" s="360"/>
      <c r="G583" s="356"/>
      <c r="H583" s="356"/>
      <c r="I583" s="356"/>
      <c r="J583" s="356"/>
      <c r="K583" s="356"/>
      <c r="Q583" s="115"/>
      <c r="R583" s="115"/>
      <c r="S583" s="115"/>
      <c r="T583" s="115"/>
      <c r="U583" s="115"/>
      <c r="V583" s="216"/>
      <c r="W583" s="217"/>
      <c r="X583" s="217"/>
      <c r="Y583" s="18"/>
      <c r="Z583" s="18"/>
      <c r="AA583" s="18"/>
    </row>
    <row r="584" spans="1:27" ht="21" customHeight="1" hidden="1">
      <c r="A584" s="358"/>
      <c r="B584" s="359"/>
      <c r="C584" s="362"/>
      <c r="D584" s="361"/>
      <c r="E584" s="357"/>
      <c r="F584" s="360"/>
      <c r="G584" s="356"/>
      <c r="H584" s="356"/>
      <c r="I584" s="356"/>
      <c r="J584" s="356"/>
      <c r="K584" s="356"/>
      <c r="Q584" s="115"/>
      <c r="R584" s="115"/>
      <c r="S584" s="115"/>
      <c r="T584" s="115"/>
      <c r="U584" s="115"/>
      <c r="V584" s="216"/>
      <c r="W584" s="217"/>
      <c r="X584" s="217"/>
      <c r="Y584" s="18"/>
      <c r="Z584" s="18"/>
      <c r="AA584" s="18"/>
    </row>
    <row r="585" spans="1:27" ht="21" customHeight="1">
      <c r="A585" s="511"/>
      <c r="B585" s="512"/>
      <c r="C585" s="524"/>
      <c r="D585" s="457"/>
      <c r="E585" s="478"/>
      <c r="F585" s="454"/>
      <c r="G585" s="229"/>
      <c r="H585" s="229"/>
      <c r="I585" s="229"/>
      <c r="J585" s="229"/>
      <c r="K585" s="229"/>
      <c r="Q585" s="115"/>
      <c r="R585" s="115"/>
      <c r="S585" s="115"/>
      <c r="T585" s="115"/>
      <c r="U585" s="115"/>
      <c r="V585" s="216"/>
      <c r="W585" s="217"/>
      <c r="X585" s="217"/>
      <c r="Y585" s="18"/>
      <c r="Z585" s="18"/>
      <c r="AA585" s="18"/>
    </row>
    <row r="586" spans="1:27" ht="15.75">
      <c r="A586" s="525" t="s">
        <v>431</v>
      </c>
      <c r="B586" s="526"/>
      <c r="C586" s="527"/>
      <c r="D586" s="528"/>
      <c r="E586" s="529"/>
      <c r="F586" s="530"/>
      <c r="G586" s="228"/>
      <c r="H586" s="228"/>
      <c r="I586" s="228"/>
      <c r="J586" s="228"/>
      <c r="K586" s="228"/>
      <c r="L586" s="6"/>
      <c r="M586" s="6"/>
      <c r="N586" s="6"/>
      <c r="O586" s="6"/>
      <c r="P586" s="6"/>
      <c r="Q586" s="115"/>
      <c r="R586" s="115"/>
      <c r="S586" s="115"/>
      <c r="T586" s="115"/>
      <c r="U586" s="115"/>
      <c r="V586" s="216"/>
      <c r="W586" s="217"/>
      <c r="X586" s="217"/>
      <c r="Y586" s="18"/>
      <c r="Z586" s="18"/>
      <c r="AA586" s="18"/>
    </row>
    <row r="587" spans="1:25" ht="15.75">
      <c r="A587" s="531"/>
      <c r="B587" s="476"/>
      <c r="C587" s="476"/>
      <c r="D587" s="532"/>
      <c r="E587" s="533"/>
      <c r="F587" s="476"/>
      <c r="G587" s="228"/>
      <c r="H587" s="228"/>
      <c r="I587" s="228"/>
      <c r="J587" s="228"/>
      <c r="K587" s="228"/>
      <c r="L587" s="6"/>
      <c r="M587" s="6"/>
      <c r="N587" s="6"/>
      <c r="O587" s="6"/>
      <c r="P587" s="6"/>
      <c r="V587" s="210"/>
      <c r="W587" s="213"/>
      <c r="X587" s="213"/>
      <c r="Y587" s="18"/>
    </row>
    <row r="588" spans="1:16" ht="15.75">
      <c r="A588" s="534" t="s">
        <v>233</v>
      </c>
      <c r="B588" s="535"/>
      <c r="C588" s="536"/>
      <c r="D588" s="537"/>
      <c r="E588" s="538"/>
      <c r="F588" s="539"/>
      <c r="G588" s="228"/>
      <c r="H588" s="228"/>
      <c r="I588" s="228"/>
      <c r="J588" s="228"/>
      <c r="K588" s="228"/>
      <c r="L588" s="6"/>
      <c r="M588" s="6"/>
      <c r="N588" s="6"/>
      <c r="O588" s="6"/>
      <c r="P588" s="6"/>
    </row>
    <row r="589" spans="1:11" ht="16.5" thickBot="1">
      <c r="A589" s="511"/>
      <c r="B589" s="512"/>
      <c r="C589" s="524"/>
      <c r="D589" s="457"/>
      <c r="E589" s="478"/>
      <c r="F589" s="454"/>
      <c r="G589" s="229"/>
      <c r="H589" s="229"/>
      <c r="I589" s="229"/>
      <c r="J589" s="229"/>
      <c r="K589" s="229"/>
    </row>
    <row r="590" spans="1:11" ht="31.5">
      <c r="A590" s="540" t="s">
        <v>34</v>
      </c>
      <c r="B590" s="541" t="s">
        <v>17</v>
      </c>
      <c r="C590" s="541" t="s">
        <v>98</v>
      </c>
      <c r="D590" s="541" t="s">
        <v>99</v>
      </c>
      <c r="E590" s="542" t="s">
        <v>100</v>
      </c>
      <c r="F590" s="454"/>
      <c r="G590" s="229"/>
      <c r="H590" s="229"/>
      <c r="I590" s="229"/>
      <c r="J590" s="229"/>
      <c r="K590" s="229"/>
    </row>
    <row r="591" spans="1:17" ht="15.75">
      <c r="A591" s="453">
        <v>1</v>
      </c>
      <c r="B591" s="685" t="s">
        <v>155</v>
      </c>
      <c r="C591" s="812">
        <f aca="true" t="shared" si="70" ref="C591:C611">E377</f>
        <v>0.7459148322203837</v>
      </c>
      <c r="D591" s="812">
        <f aca="true" t="shared" si="71" ref="D591:D611">E560</f>
        <v>0.763014206011306</v>
      </c>
      <c r="E591" s="813">
        <f>(D591-C591)*100</f>
        <v>1.70993737909223</v>
      </c>
      <c r="F591" s="454"/>
      <c r="G591" s="229"/>
      <c r="H591" s="229"/>
      <c r="I591" s="229"/>
      <c r="J591" s="229"/>
      <c r="K591" s="229"/>
      <c r="Q591" s="13"/>
    </row>
    <row r="592" spans="1:17" ht="15.75">
      <c r="A592" s="249">
        <v>2</v>
      </c>
      <c r="B592" s="685" t="s">
        <v>156</v>
      </c>
      <c r="C592" s="812">
        <f t="shared" si="70"/>
        <v>0.7613365848224941</v>
      </c>
      <c r="D592" s="812">
        <f t="shared" si="71"/>
        <v>0.7784681778510177</v>
      </c>
      <c r="E592" s="813">
        <f aca="true" t="shared" si="72" ref="E592:E611">(D592-C592)*100</f>
        <v>1.7131593028523628</v>
      </c>
      <c r="F592" s="454"/>
      <c r="G592" s="229"/>
      <c r="H592" s="229"/>
      <c r="I592" s="229"/>
      <c r="J592" s="229"/>
      <c r="K592" s="229"/>
      <c r="Q592" s="13"/>
    </row>
    <row r="593" spans="1:17" ht="15.75">
      <c r="A593" s="249">
        <v>3</v>
      </c>
      <c r="B593" s="685" t="s">
        <v>157</v>
      </c>
      <c r="C593" s="812">
        <f t="shared" si="70"/>
        <v>0.917476583242795</v>
      </c>
      <c r="D593" s="812">
        <f t="shared" si="71"/>
        <v>0.9363055085686105</v>
      </c>
      <c r="E593" s="813">
        <f t="shared" si="72"/>
        <v>1.8828925325815482</v>
      </c>
      <c r="F593" s="454"/>
      <c r="G593" s="229"/>
      <c r="H593" s="229"/>
      <c r="I593" s="229"/>
      <c r="J593" s="229"/>
      <c r="K593" s="229"/>
      <c r="Q593" s="13"/>
    </row>
    <row r="594" spans="1:17" ht="15.75">
      <c r="A594" s="249">
        <v>4</v>
      </c>
      <c r="B594" s="685" t="s">
        <v>158</v>
      </c>
      <c r="C594" s="812">
        <f t="shared" si="70"/>
        <v>0.664423267122723</v>
      </c>
      <c r="D594" s="812">
        <f t="shared" si="71"/>
        <v>0.6784991561241457</v>
      </c>
      <c r="E594" s="813">
        <f t="shared" si="72"/>
        <v>1.4075889001422648</v>
      </c>
      <c r="F594" s="454"/>
      <c r="G594" s="229"/>
      <c r="H594" s="229"/>
      <c r="I594" s="229"/>
      <c r="J594" s="229"/>
      <c r="K594" s="229"/>
      <c r="Q594" s="13"/>
    </row>
    <row r="595" spans="1:17" ht="15.75">
      <c r="A595" s="249">
        <v>5</v>
      </c>
      <c r="B595" s="685" t="s">
        <v>159</v>
      </c>
      <c r="C595" s="812">
        <f t="shared" si="70"/>
        <v>0.796254842580424</v>
      </c>
      <c r="D595" s="812">
        <f t="shared" si="71"/>
        <v>0.8118595908385707</v>
      </c>
      <c r="E595" s="813">
        <f t="shared" si="72"/>
        <v>1.5604748258146728</v>
      </c>
      <c r="F595" s="454"/>
      <c r="G595" s="229"/>
      <c r="H595" s="229"/>
      <c r="I595" s="229"/>
      <c r="J595" s="229"/>
      <c r="K595" s="229"/>
      <c r="Q595" s="13"/>
    </row>
    <row r="596" spans="1:17" ht="15.75">
      <c r="A596" s="249">
        <v>6</v>
      </c>
      <c r="B596" s="685" t="s">
        <v>160</v>
      </c>
      <c r="C596" s="812">
        <f t="shared" si="70"/>
        <v>0.8565861600770807</v>
      </c>
      <c r="D596" s="812">
        <f t="shared" si="71"/>
        <v>0.8715499939354243</v>
      </c>
      <c r="E596" s="813">
        <f t="shared" si="72"/>
        <v>1.4963833858343656</v>
      </c>
      <c r="F596" s="454"/>
      <c r="G596" s="229"/>
      <c r="H596" s="229"/>
      <c r="I596" s="229"/>
      <c r="J596" s="229"/>
      <c r="K596" s="229"/>
      <c r="Q596" s="13"/>
    </row>
    <row r="597" spans="1:17" ht="15.75">
      <c r="A597" s="249">
        <v>7</v>
      </c>
      <c r="B597" s="685" t="s">
        <v>161</v>
      </c>
      <c r="C597" s="812">
        <f t="shared" si="70"/>
        <v>0.5936218953156952</v>
      </c>
      <c r="D597" s="812">
        <f t="shared" si="71"/>
        <v>0.6009829277574545</v>
      </c>
      <c r="E597" s="813">
        <f t="shared" si="72"/>
        <v>0.7361032441759341</v>
      </c>
      <c r="F597" s="454"/>
      <c r="G597" s="229"/>
      <c r="H597" s="229"/>
      <c r="I597" s="229"/>
      <c r="J597" s="229"/>
      <c r="K597" s="229"/>
      <c r="Q597" s="13"/>
    </row>
    <row r="598" spans="1:17" ht="15.75">
      <c r="A598" s="249">
        <v>8</v>
      </c>
      <c r="B598" s="685" t="s">
        <v>162</v>
      </c>
      <c r="C598" s="812">
        <f t="shared" si="70"/>
        <v>0.7884023210831721</v>
      </c>
      <c r="D598" s="812">
        <f t="shared" si="71"/>
        <v>0.8023913438767907</v>
      </c>
      <c r="E598" s="813">
        <f t="shared" si="72"/>
        <v>1.3989022793618577</v>
      </c>
      <c r="F598" s="454"/>
      <c r="G598" s="229"/>
      <c r="H598" s="229"/>
      <c r="I598" s="229"/>
      <c r="J598" s="229"/>
      <c r="K598" s="229"/>
      <c r="Q598" s="305"/>
    </row>
    <row r="599" spans="1:17" ht="15.75">
      <c r="A599" s="249">
        <v>9</v>
      </c>
      <c r="B599" s="685" t="s">
        <v>163</v>
      </c>
      <c r="C599" s="812">
        <f t="shared" si="70"/>
        <v>0.6520423088891661</v>
      </c>
      <c r="D599" s="812">
        <f t="shared" si="71"/>
        <v>0.6650263559590719</v>
      </c>
      <c r="E599" s="813">
        <f t="shared" si="72"/>
        <v>1.2984047069905746</v>
      </c>
      <c r="F599" s="454"/>
      <c r="G599" s="229"/>
      <c r="H599" s="229"/>
      <c r="I599" s="229"/>
      <c r="J599" s="229"/>
      <c r="K599" s="229"/>
      <c r="Q599" s="13"/>
    </row>
    <row r="600" spans="1:17" ht="15.75">
      <c r="A600" s="249">
        <v>10</v>
      </c>
      <c r="B600" s="685" t="s">
        <v>164</v>
      </c>
      <c r="C600" s="812">
        <f t="shared" si="70"/>
        <v>0.7188106457882577</v>
      </c>
      <c r="D600" s="812">
        <f t="shared" si="71"/>
        <v>0.7338592894906757</v>
      </c>
      <c r="E600" s="813">
        <f t="shared" si="72"/>
        <v>1.5048643702417985</v>
      </c>
      <c r="F600" s="454"/>
      <c r="G600" s="229"/>
      <c r="H600" s="229"/>
      <c r="I600" s="229"/>
      <c r="J600" s="229"/>
      <c r="K600" s="229"/>
      <c r="Q600" s="13"/>
    </row>
    <row r="601" spans="1:17" ht="15.75">
      <c r="A601" s="249">
        <v>11</v>
      </c>
      <c r="B601" s="685" t="s">
        <v>143</v>
      </c>
      <c r="C601" s="812">
        <f t="shared" si="70"/>
        <v>0.4703673647640092</v>
      </c>
      <c r="D601" s="812">
        <f t="shared" si="71"/>
        <v>0.4726312746862657</v>
      </c>
      <c r="E601" s="813">
        <f t="shared" si="72"/>
        <v>0.22639099222565018</v>
      </c>
      <c r="F601" s="454"/>
      <c r="G601" s="229"/>
      <c r="H601" s="229"/>
      <c r="I601" s="229"/>
      <c r="J601" s="229"/>
      <c r="K601" s="229"/>
      <c r="Q601" s="13"/>
    </row>
    <row r="602" spans="1:17" ht="15.75">
      <c r="A602" s="249">
        <v>12</v>
      </c>
      <c r="B602" s="685" t="s">
        <v>144</v>
      </c>
      <c r="C602" s="812">
        <f t="shared" si="70"/>
        <v>0.3731370446122234</v>
      </c>
      <c r="D602" s="812">
        <f t="shared" si="71"/>
        <v>0.37485256564222935</v>
      </c>
      <c r="E602" s="813">
        <f t="shared" si="72"/>
        <v>0.17155210300059398</v>
      </c>
      <c r="F602" s="454"/>
      <c r="G602" s="229"/>
      <c r="H602" s="229"/>
      <c r="I602" s="229"/>
      <c r="J602" s="229"/>
      <c r="K602" s="229"/>
      <c r="Q602" s="13"/>
    </row>
    <row r="603" spans="1:17" ht="15.75">
      <c r="A603" s="453">
        <v>13</v>
      </c>
      <c r="B603" s="685" t="s">
        <v>145</v>
      </c>
      <c r="C603" s="812">
        <f t="shared" si="70"/>
        <v>0.5249389594707937</v>
      </c>
      <c r="D603" s="812">
        <f t="shared" si="71"/>
        <v>0.5317604028711106</v>
      </c>
      <c r="E603" s="813">
        <f>(D603-C603)*100</f>
        <v>0.6821443400316873</v>
      </c>
      <c r="F603" s="454"/>
      <c r="G603" s="229"/>
      <c r="H603" s="229"/>
      <c r="I603" s="229"/>
      <c r="J603" s="229"/>
      <c r="K603" s="229"/>
      <c r="Q603" s="13"/>
    </row>
    <row r="604" spans="1:17" ht="15.75">
      <c r="A604" s="249">
        <v>14</v>
      </c>
      <c r="B604" s="685" t="s">
        <v>146</v>
      </c>
      <c r="C604" s="812">
        <f t="shared" si="70"/>
        <v>0.40826672655752577</v>
      </c>
      <c r="D604" s="812">
        <f t="shared" si="71"/>
        <v>0.41106942376078676</v>
      </c>
      <c r="E604" s="813">
        <f aca="true" t="shared" si="73" ref="E604:E610">(D604-C604)*100</f>
        <v>0.2802697203260984</v>
      </c>
      <c r="F604" s="454"/>
      <c r="G604" s="229"/>
      <c r="H604" s="229"/>
      <c r="I604" s="229"/>
      <c r="J604" s="229"/>
      <c r="K604" s="229"/>
      <c r="Q604" s="13"/>
    </row>
    <row r="605" spans="1:17" ht="15.75">
      <c r="A605" s="249">
        <v>15</v>
      </c>
      <c r="B605" s="685" t="s">
        <v>147</v>
      </c>
      <c r="C605" s="812">
        <f t="shared" si="70"/>
        <v>0.363556442808996</v>
      </c>
      <c r="D605" s="812">
        <f t="shared" si="71"/>
        <v>0.3655139604037875</v>
      </c>
      <c r="E605" s="813">
        <f t="shared" si="73"/>
        <v>0.1957517594791458</v>
      </c>
      <c r="F605" s="454"/>
      <c r="G605" s="229"/>
      <c r="H605" s="229"/>
      <c r="I605" s="229"/>
      <c r="J605" s="229"/>
      <c r="K605" s="229"/>
      <c r="Q605" s="13"/>
    </row>
    <row r="606" spans="1:17" ht="15.75">
      <c r="A606" s="249">
        <v>16</v>
      </c>
      <c r="B606" s="685" t="s">
        <v>148</v>
      </c>
      <c r="C606" s="812">
        <f t="shared" si="70"/>
        <v>0.626115435489295</v>
      </c>
      <c r="D606" s="812">
        <f t="shared" si="71"/>
        <v>0.6309320978986106</v>
      </c>
      <c r="E606" s="813">
        <f t="shared" si="73"/>
        <v>0.4816662409315553</v>
      </c>
      <c r="F606" s="454"/>
      <c r="G606" s="229"/>
      <c r="H606" s="229"/>
      <c r="I606" s="229"/>
      <c r="J606" s="229"/>
      <c r="K606" s="229"/>
      <c r="Q606" s="13"/>
    </row>
    <row r="607" spans="1:17" ht="15.75">
      <c r="A607" s="249">
        <v>17</v>
      </c>
      <c r="B607" s="685" t="s">
        <v>149</v>
      </c>
      <c r="C607" s="812">
        <f t="shared" si="70"/>
        <v>0.3463626427558465</v>
      </c>
      <c r="D607" s="812">
        <f t="shared" si="71"/>
        <v>0.3484457089423011</v>
      </c>
      <c r="E607" s="813">
        <f t="shared" si="73"/>
        <v>0.20830661864545963</v>
      </c>
      <c r="F607" s="454"/>
      <c r="G607" s="229"/>
      <c r="H607" s="229"/>
      <c r="I607" s="229"/>
      <c r="J607" s="229"/>
      <c r="K607" s="229"/>
      <c r="Q607" s="13"/>
    </row>
    <row r="608" spans="1:17" ht="15.75">
      <c r="A608" s="249">
        <v>18</v>
      </c>
      <c r="B608" s="685" t="s">
        <v>150</v>
      </c>
      <c r="C608" s="812">
        <f t="shared" si="70"/>
        <v>0.48561279781351036</v>
      </c>
      <c r="D608" s="812">
        <f t="shared" si="71"/>
        <v>0.49170847334770657</v>
      </c>
      <c r="E608" s="813">
        <f t="shared" si="73"/>
        <v>0.609567553419621</v>
      </c>
      <c r="F608" s="454"/>
      <c r="G608" s="229"/>
      <c r="H608" s="229"/>
      <c r="I608" s="229"/>
      <c r="J608" s="229"/>
      <c r="K608" s="229"/>
      <c r="Q608" s="13"/>
    </row>
    <row r="609" spans="1:17" ht="15.75">
      <c r="A609" s="249">
        <v>19</v>
      </c>
      <c r="B609" s="685" t="s">
        <v>151</v>
      </c>
      <c r="C609" s="812">
        <f t="shared" si="70"/>
        <v>0.4022572446315864</v>
      </c>
      <c r="D609" s="812">
        <f t="shared" si="71"/>
        <v>0.4041336601637522</v>
      </c>
      <c r="E609" s="813">
        <f t="shared" si="73"/>
        <v>0.1876415532165776</v>
      </c>
      <c r="F609" s="454"/>
      <c r="G609" s="229"/>
      <c r="H609" s="229"/>
      <c r="I609" s="229"/>
      <c r="J609" s="229"/>
      <c r="K609" s="229"/>
      <c r="Q609" s="13"/>
    </row>
    <row r="610" spans="1:17" ht="15.75">
      <c r="A610" s="249">
        <v>20</v>
      </c>
      <c r="B610" s="685" t="s">
        <v>152</v>
      </c>
      <c r="C610" s="812">
        <f t="shared" si="70"/>
        <v>0.49044496752746647</v>
      </c>
      <c r="D610" s="812">
        <f t="shared" si="71"/>
        <v>0.49437051118879993</v>
      </c>
      <c r="E610" s="813">
        <f t="shared" si="73"/>
        <v>0.3925543661333464</v>
      </c>
      <c r="F610" s="454"/>
      <c r="G610" s="229"/>
      <c r="H610" s="229"/>
      <c r="I610" s="229"/>
      <c r="J610" s="229"/>
      <c r="K610" s="229"/>
      <c r="Q610" s="13"/>
    </row>
    <row r="611" spans="1:25" ht="16.5" thickBot="1">
      <c r="A611" s="1142" t="s">
        <v>11</v>
      </c>
      <c r="B611" s="1143"/>
      <c r="C611" s="814">
        <f t="shared" si="70"/>
        <v>0.6126996537312746</v>
      </c>
      <c r="D611" s="814">
        <f t="shared" si="71"/>
        <v>0.6224284991038944</v>
      </c>
      <c r="E611" s="815">
        <f t="shared" si="72"/>
        <v>0.9728845372619865</v>
      </c>
      <c r="F611" s="454"/>
      <c r="G611" s="229"/>
      <c r="H611" s="229"/>
      <c r="I611" s="229"/>
      <c r="J611" s="229"/>
      <c r="K611" s="229"/>
      <c r="Y611" s="18"/>
    </row>
    <row r="612" spans="1:24" ht="15.75">
      <c r="A612" s="511"/>
      <c r="B612" s="512"/>
      <c r="C612" s="524"/>
      <c r="D612" s="457"/>
      <c r="E612" s="478"/>
      <c r="F612" s="454"/>
      <c r="G612" s="229"/>
      <c r="H612" s="229"/>
      <c r="I612" s="229"/>
      <c r="J612" s="229"/>
      <c r="K612" s="229"/>
      <c r="W612" s="18"/>
      <c r="X612" s="18"/>
    </row>
    <row r="613" spans="1:11" ht="15.75">
      <c r="A613" s="285" t="s">
        <v>432</v>
      </c>
      <c r="B613" s="285"/>
      <c r="C613" s="285"/>
      <c r="D613" s="230"/>
      <c r="E613" s="231"/>
      <c r="F613" s="228"/>
      <c r="G613" s="229"/>
      <c r="H613" s="229"/>
      <c r="I613" s="229"/>
      <c r="J613" s="229"/>
      <c r="K613" s="229"/>
    </row>
    <row r="614" spans="1:30" ht="16.5" thickBot="1">
      <c r="A614" s="230"/>
      <c r="B614" s="228"/>
      <c r="C614" s="228"/>
      <c r="D614" s="230"/>
      <c r="E614" s="450" t="s">
        <v>101</v>
      </c>
      <c r="F614" s="228"/>
      <c r="G614" s="229"/>
      <c r="H614" s="229"/>
      <c r="I614" s="229"/>
      <c r="J614" s="229"/>
      <c r="K614" s="229"/>
      <c r="AD614" s="4"/>
    </row>
    <row r="615" spans="1:33" ht="79.5" thickBot="1">
      <c r="A615" s="767" t="s">
        <v>34</v>
      </c>
      <c r="B615" s="768" t="s">
        <v>17</v>
      </c>
      <c r="C615" s="768" t="s">
        <v>383</v>
      </c>
      <c r="D615" s="768" t="s">
        <v>102</v>
      </c>
      <c r="E615" s="769" t="s">
        <v>103</v>
      </c>
      <c r="F615" s="770" t="s">
        <v>119</v>
      </c>
      <c r="G615" s="229"/>
      <c r="H615" s="229"/>
      <c r="I615" s="229"/>
      <c r="L615" s="767" t="s">
        <v>17</v>
      </c>
      <c r="M615" s="873" t="s">
        <v>241</v>
      </c>
      <c r="N615" s="873" t="s">
        <v>207</v>
      </c>
      <c r="O615" s="873" t="s">
        <v>328</v>
      </c>
      <c r="P615" s="874" t="s">
        <v>11</v>
      </c>
      <c r="Q615" s="875" t="s">
        <v>288</v>
      </c>
      <c r="S615" s="23" t="s">
        <v>17</v>
      </c>
      <c r="T615" s="23" t="s">
        <v>208</v>
      </c>
      <c r="U615" s="119" t="s">
        <v>210</v>
      </c>
      <c r="V615" s="119" t="s">
        <v>209</v>
      </c>
      <c r="W615" s="119" t="s">
        <v>211</v>
      </c>
      <c r="X615" s="119"/>
      <c r="Y615" s="119" t="s">
        <v>238</v>
      </c>
      <c r="Z615" s="119" t="s">
        <v>239</v>
      </c>
      <c r="AA615" s="24"/>
      <c r="AB615" s="119" t="s">
        <v>212</v>
      </c>
      <c r="AD615" s="23" t="s">
        <v>17</v>
      </c>
      <c r="AE615" s="23" t="s">
        <v>213</v>
      </c>
      <c r="AF615" s="119" t="s">
        <v>214</v>
      </c>
      <c r="AG615" s="119" t="s">
        <v>215</v>
      </c>
    </row>
    <row r="616" spans="1:33" ht="15.75">
      <c r="A616" s="667">
        <v>1</v>
      </c>
      <c r="B616" s="686" t="s">
        <v>155</v>
      </c>
      <c r="C616" s="949">
        <f>P616</f>
        <v>6070574</v>
      </c>
      <c r="D616" s="908">
        <f>AB616</f>
        <v>721.70925</v>
      </c>
      <c r="E616" s="907">
        <f aca="true" t="shared" si="74" ref="E616:E635">D377</f>
        <v>721.70915</v>
      </c>
      <c r="F616" s="912">
        <f aca="true" t="shared" si="75" ref="F616:F636">E616/D616</f>
        <v>0.9999998614400467</v>
      </c>
      <c r="G616" s="229"/>
      <c r="H616" s="229"/>
      <c r="I616" s="229"/>
      <c r="L616" s="870" t="s">
        <v>155</v>
      </c>
      <c r="M616" s="876">
        <v>3777537</v>
      </c>
      <c r="N616" s="880">
        <v>2293037</v>
      </c>
      <c r="O616" s="876">
        <v>0</v>
      </c>
      <c r="P616" s="871">
        <f>SUM(M616:O616)</f>
        <v>6070574</v>
      </c>
      <c r="Q616" s="872">
        <f aca="true" t="shared" si="76" ref="Q616:Q635">AG616</f>
        <v>721.70915</v>
      </c>
      <c r="S616" s="195" t="s">
        <v>143</v>
      </c>
      <c r="T616" s="312">
        <f>M616</f>
        <v>3777537</v>
      </c>
      <c r="U616" s="175">
        <f>T616*100/1000000</f>
        <v>377.7537</v>
      </c>
      <c r="V616" s="309">
        <f>N616</f>
        <v>2293037</v>
      </c>
      <c r="W616" s="175">
        <f>V616*150/1000000</f>
        <v>343.95555</v>
      </c>
      <c r="X616" s="24"/>
      <c r="Y616" s="308">
        <f>O616</f>
        <v>0</v>
      </c>
      <c r="Z616" s="178">
        <f>Y616*150/1000000</f>
        <v>0</v>
      </c>
      <c r="AA616" s="24"/>
      <c r="AB616" s="175">
        <f>U616+W616+Z616</f>
        <v>721.70925</v>
      </c>
      <c r="AD616" s="180" t="s">
        <v>155</v>
      </c>
      <c r="AE616" s="79">
        <v>377.7537</v>
      </c>
      <c r="AF616" s="79">
        <v>343.95545000000004</v>
      </c>
      <c r="AG616" s="175">
        <f>SUM(AE616:AF616)</f>
        <v>721.70915</v>
      </c>
    </row>
    <row r="617" spans="1:33" ht="15.75">
      <c r="A617" s="249">
        <v>2</v>
      </c>
      <c r="B617" s="685" t="s">
        <v>156</v>
      </c>
      <c r="C617" s="949">
        <f aca="true" t="shared" si="77" ref="C617:C635">P617</f>
        <v>1610270</v>
      </c>
      <c r="D617" s="908">
        <f aca="true" t="shared" si="78" ref="D617:D635">AB617</f>
        <v>191.37865</v>
      </c>
      <c r="E617" s="909">
        <f t="shared" si="74"/>
        <v>191.37869999999998</v>
      </c>
      <c r="F617" s="913">
        <f t="shared" si="75"/>
        <v>1.0000002612621626</v>
      </c>
      <c r="G617" s="229"/>
      <c r="H617" s="229"/>
      <c r="I617" s="229"/>
      <c r="L617" s="612" t="s">
        <v>156</v>
      </c>
      <c r="M617" s="877">
        <v>1003237</v>
      </c>
      <c r="N617" s="881">
        <v>607033</v>
      </c>
      <c r="O617" s="876">
        <v>0</v>
      </c>
      <c r="P617" s="174">
        <f aca="true" t="shared" si="79" ref="P617:P635">SUM(M617:O617)</f>
        <v>1610270</v>
      </c>
      <c r="Q617" s="872">
        <f t="shared" si="76"/>
        <v>191.37869999999998</v>
      </c>
      <c r="S617" s="195" t="s">
        <v>144</v>
      </c>
      <c r="T617" s="312">
        <f aca="true" t="shared" si="80" ref="T617:T635">M617</f>
        <v>1003237</v>
      </c>
      <c r="U617" s="175">
        <f aca="true" t="shared" si="81" ref="U617:U635">T617*100/1000000</f>
        <v>100.3237</v>
      </c>
      <c r="V617" s="309">
        <f aca="true" t="shared" si="82" ref="V617:V635">N617</f>
        <v>607033</v>
      </c>
      <c r="W617" s="175">
        <f aca="true" t="shared" si="83" ref="W617:W635">V617*150/1000000</f>
        <v>91.05495</v>
      </c>
      <c r="X617" s="24"/>
      <c r="Y617" s="308">
        <f aca="true" t="shared" si="84" ref="Y617:Y635">O617</f>
        <v>0</v>
      </c>
      <c r="Z617" s="178">
        <f aca="true" t="shared" si="85" ref="Z617:Z635">Y617*150/1000000</f>
        <v>0</v>
      </c>
      <c r="AA617" s="24"/>
      <c r="AB617" s="175">
        <f aca="true" t="shared" si="86" ref="AB617:AB635">U617+W617+Z617</f>
        <v>191.37865</v>
      </c>
      <c r="AD617" s="180" t="s">
        <v>156</v>
      </c>
      <c r="AE617" s="79">
        <v>100.3237</v>
      </c>
      <c r="AF617" s="79">
        <v>91.05499999999999</v>
      </c>
      <c r="AG617" s="175">
        <f aca="true" t="shared" si="87" ref="AG617:AG635">SUM(AE617:AF617)</f>
        <v>191.37869999999998</v>
      </c>
    </row>
    <row r="618" spans="1:33" ht="15.75">
      <c r="A618" s="249">
        <v>3</v>
      </c>
      <c r="B618" s="685" t="s">
        <v>157</v>
      </c>
      <c r="C618" s="949">
        <f t="shared" si="77"/>
        <v>7170554</v>
      </c>
      <c r="D618" s="908">
        <f t="shared" si="78"/>
        <v>856.2865</v>
      </c>
      <c r="E618" s="909">
        <f t="shared" si="74"/>
        <v>856.2864000000001</v>
      </c>
      <c r="F618" s="913">
        <f t="shared" si="75"/>
        <v>0.9999998832166571</v>
      </c>
      <c r="G618" s="229"/>
      <c r="H618" s="229"/>
      <c r="I618" s="229"/>
      <c r="L618" s="612" t="s">
        <v>157</v>
      </c>
      <c r="M618" s="877">
        <v>4385932</v>
      </c>
      <c r="N618" s="881">
        <v>2784622</v>
      </c>
      <c r="O618" s="876">
        <v>0</v>
      </c>
      <c r="P618" s="174">
        <f t="shared" si="79"/>
        <v>7170554</v>
      </c>
      <c r="Q618" s="872">
        <f t="shared" si="76"/>
        <v>856.2864000000001</v>
      </c>
      <c r="S618" s="195" t="s">
        <v>145</v>
      </c>
      <c r="T618" s="312">
        <f t="shared" si="80"/>
        <v>4385932</v>
      </c>
      <c r="U618" s="175">
        <f t="shared" si="81"/>
        <v>438.5932</v>
      </c>
      <c r="V618" s="309">
        <f t="shared" si="82"/>
        <v>2784622</v>
      </c>
      <c r="W618" s="175">
        <f t="shared" si="83"/>
        <v>417.6933</v>
      </c>
      <c r="X618" s="24"/>
      <c r="Y618" s="308">
        <f t="shared" si="84"/>
        <v>0</v>
      </c>
      <c r="Z618" s="178">
        <f t="shared" si="85"/>
        <v>0</v>
      </c>
      <c r="AA618" s="24"/>
      <c r="AB618" s="175">
        <f t="shared" si="86"/>
        <v>856.2865</v>
      </c>
      <c r="AD618" s="180" t="s">
        <v>157</v>
      </c>
      <c r="AE618" s="79">
        <v>438.5932</v>
      </c>
      <c r="AF618" s="79">
        <v>417.69320000000005</v>
      </c>
      <c r="AG618" s="175">
        <f t="shared" si="87"/>
        <v>856.2864000000001</v>
      </c>
    </row>
    <row r="619" spans="1:33" ht="15.75">
      <c r="A619" s="249">
        <v>4</v>
      </c>
      <c r="B619" s="685" t="s">
        <v>158</v>
      </c>
      <c r="C619" s="949">
        <f t="shared" si="77"/>
        <v>6801414</v>
      </c>
      <c r="D619" s="908">
        <f t="shared" si="78"/>
        <v>806.1448</v>
      </c>
      <c r="E619" s="909">
        <f t="shared" si="74"/>
        <v>806.1447499999999</v>
      </c>
      <c r="F619" s="913">
        <f t="shared" si="75"/>
        <v>0.9999999379764031</v>
      </c>
      <c r="G619" s="229"/>
      <c r="H619" s="229"/>
      <c r="I619" s="229"/>
      <c r="L619" s="612" t="s">
        <v>158</v>
      </c>
      <c r="M619" s="877">
        <v>4281346</v>
      </c>
      <c r="N619" s="881">
        <v>2520068</v>
      </c>
      <c r="O619" s="876">
        <v>0</v>
      </c>
      <c r="P619" s="174">
        <f t="shared" si="79"/>
        <v>6801414</v>
      </c>
      <c r="Q619" s="872">
        <f t="shared" si="76"/>
        <v>806.1447499999999</v>
      </c>
      <c r="S619" s="195" t="s">
        <v>146</v>
      </c>
      <c r="T619" s="312">
        <f t="shared" si="80"/>
        <v>4281346</v>
      </c>
      <c r="U619" s="175">
        <f t="shared" si="81"/>
        <v>428.1346</v>
      </c>
      <c r="V619" s="309">
        <f t="shared" si="82"/>
        <v>2520068</v>
      </c>
      <c r="W619" s="175">
        <f t="shared" si="83"/>
        <v>378.0102</v>
      </c>
      <c r="X619" s="24"/>
      <c r="Y619" s="308">
        <f t="shared" si="84"/>
        <v>0</v>
      </c>
      <c r="Z619" s="178">
        <f t="shared" si="85"/>
        <v>0</v>
      </c>
      <c r="AA619" s="24"/>
      <c r="AB619" s="175">
        <f t="shared" si="86"/>
        <v>806.1448</v>
      </c>
      <c r="AD619" s="180" t="s">
        <v>158</v>
      </c>
      <c r="AE619" s="79">
        <v>428.13454999999993</v>
      </c>
      <c r="AF619" s="79">
        <v>378.0102</v>
      </c>
      <c r="AG619" s="175">
        <f t="shared" si="87"/>
        <v>806.1447499999999</v>
      </c>
    </row>
    <row r="620" spans="1:33" ht="15.75">
      <c r="A620" s="249">
        <v>5</v>
      </c>
      <c r="B620" s="685" t="s">
        <v>159</v>
      </c>
      <c r="C620" s="949">
        <f t="shared" si="77"/>
        <v>5980764</v>
      </c>
      <c r="D620" s="908">
        <f t="shared" si="78"/>
        <v>696.7628</v>
      </c>
      <c r="E620" s="909">
        <f t="shared" si="74"/>
        <v>696.7628</v>
      </c>
      <c r="F620" s="913">
        <f t="shared" si="75"/>
        <v>1</v>
      </c>
      <c r="G620" s="229"/>
      <c r="H620" s="229"/>
      <c r="I620" s="229"/>
      <c r="L620" s="612" t="s">
        <v>159</v>
      </c>
      <c r="M620" s="877">
        <v>4007036</v>
      </c>
      <c r="N620" s="881">
        <v>1973728</v>
      </c>
      <c r="O620" s="876">
        <v>0</v>
      </c>
      <c r="P620" s="174">
        <f t="shared" si="79"/>
        <v>5980764</v>
      </c>
      <c r="Q620" s="872">
        <f t="shared" si="76"/>
        <v>696.7628</v>
      </c>
      <c r="S620" s="195" t="s">
        <v>147</v>
      </c>
      <c r="T620" s="312">
        <f t="shared" si="80"/>
        <v>4007036</v>
      </c>
      <c r="U620" s="175">
        <f t="shared" si="81"/>
        <v>400.7036</v>
      </c>
      <c r="V620" s="309">
        <f t="shared" si="82"/>
        <v>1973728</v>
      </c>
      <c r="W620" s="175">
        <f t="shared" si="83"/>
        <v>296.0592</v>
      </c>
      <c r="X620" s="24"/>
      <c r="Y620" s="308">
        <f t="shared" si="84"/>
        <v>0</v>
      </c>
      <c r="Z620" s="178">
        <f t="shared" si="85"/>
        <v>0</v>
      </c>
      <c r="AA620" s="24"/>
      <c r="AB620" s="175">
        <f t="shared" si="86"/>
        <v>696.7628</v>
      </c>
      <c r="AD620" s="180" t="s">
        <v>159</v>
      </c>
      <c r="AE620" s="79">
        <v>400.7036</v>
      </c>
      <c r="AF620" s="79">
        <v>296.0592</v>
      </c>
      <c r="AG620" s="175">
        <f t="shared" si="87"/>
        <v>696.7628</v>
      </c>
    </row>
    <row r="621" spans="1:33" ht="15.75">
      <c r="A621" s="249">
        <v>6</v>
      </c>
      <c r="B621" s="685" t="s">
        <v>160</v>
      </c>
      <c r="C621" s="949">
        <f t="shared" si="77"/>
        <v>6895293</v>
      </c>
      <c r="D621" s="908">
        <f t="shared" si="78"/>
        <v>812.573</v>
      </c>
      <c r="E621" s="909">
        <f t="shared" si="74"/>
        <v>812.5730500000001</v>
      </c>
      <c r="F621" s="913">
        <f t="shared" si="75"/>
        <v>1.0000000615329332</v>
      </c>
      <c r="G621" s="229"/>
      <c r="H621" s="229"/>
      <c r="I621" s="229"/>
      <c r="L621" s="612" t="s">
        <v>160</v>
      </c>
      <c r="M621" s="877">
        <v>4434419</v>
      </c>
      <c r="N621" s="881">
        <v>2460874</v>
      </c>
      <c r="O621" s="876">
        <v>0</v>
      </c>
      <c r="P621" s="174">
        <f t="shared" si="79"/>
        <v>6895293</v>
      </c>
      <c r="Q621" s="872">
        <f t="shared" si="76"/>
        <v>812.5730500000001</v>
      </c>
      <c r="S621" s="196" t="s">
        <v>148</v>
      </c>
      <c r="T621" s="312">
        <f t="shared" si="80"/>
        <v>4434419</v>
      </c>
      <c r="U621" s="175">
        <f t="shared" si="81"/>
        <v>443.4419</v>
      </c>
      <c r="V621" s="309">
        <f t="shared" si="82"/>
        <v>2460874</v>
      </c>
      <c r="W621" s="175">
        <f t="shared" si="83"/>
        <v>369.1311</v>
      </c>
      <c r="X621" s="24"/>
      <c r="Y621" s="308">
        <f t="shared" si="84"/>
        <v>0</v>
      </c>
      <c r="Z621" s="178">
        <f t="shared" si="85"/>
        <v>0</v>
      </c>
      <c r="AA621" s="24"/>
      <c r="AB621" s="175">
        <f t="shared" si="86"/>
        <v>812.573</v>
      </c>
      <c r="AD621" s="180" t="s">
        <v>161</v>
      </c>
      <c r="AE621" s="79">
        <v>443.44190000000003</v>
      </c>
      <c r="AF621" s="79">
        <v>369.13115000000005</v>
      </c>
      <c r="AG621" s="175">
        <f t="shared" si="87"/>
        <v>812.5730500000001</v>
      </c>
    </row>
    <row r="622" spans="1:33" ht="15.75">
      <c r="A622" s="249">
        <v>7</v>
      </c>
      <c r="B622" s="685" t="s">
        <v>161</v>
      </c>
      <c r="C622" s="949">
        <f t="shared" si="77"/>
        <v>4474562</v>
      </c>
      <c r="D622" s="908">
        <f t="shared" si="78"/>
        <v>519.0179</v>
      </c>
      <c r="E622" s="909">
        <f t="shared" si="74"/>
        <v>519.0178699999999</v>
      </c>
      <c r="F622" s="913">
        <f t="shared" si="75"/>
        <v>0.9999999421985251</v>
      </c>
      <c r="G622" s="229"/>
      <c r="H622" s="229"/>
      <c r="I622" s="229"/>
      <c r="L622" s="612" t="s">
        <v>161</v>
      </c>
      <c r="M622" s="877">
        <v>3043328</v>
      </c>
      <c r="N622" s="881">
        <v>1431234</v>
      </c>
      <c r="O622" s="876">
        <v>0</v>
      </c>
      <c r="P622" s="174">
        <f t="shared" si="79"/>
        <v>4474562</v>
      </c>
      <c r="Q622" s="872">
        <f t="shared" si="76"/>
        <v>519.0178699999999</v>
      </c>
      <c r="S622" s="195" t="s">
        <v>149</v>
      </c>
      <c r="T622" s="312">
        <f t="shared" si="80"/>
        <v>3043328</v>
      </c>
      <c r="U622" s="175">
        <f t="shared" si="81"/>
        <v>304.3328</v>
      </c>
      <c r="V622" s="309">
        <f t="shared" si="82"/>
        <v>1431234</v>
      </c>
      <c r="W622" s="175">
        <f t="shared" si="83"/>
        <v>214.6851</v>
      </c>
      <c r="X622" s="24"/>
      <c r="Y622" s="308">
        <f t="shared" si="84"/>
        <v>0</v>
      </c>
      <c r="Z622" s="178">
        <f t="shared" si="85"/>
        <v>0</v>
      </c>
      <c r="AA622" s="24"/>
      <c r="AB622" s="175">
        <f t="shared" si="86"/>
        <v>519.0179</v>
      </c>
      <c r="AD622" s="180" t="s">
        <v>160</v>
      </c>
      <c r="AE622" s="79">
        <v>304.33282999999994</v>
      </c>
      <c r="AF622" s="79">
        <v>214.68504000000001</v>
      </c>
      <c r="AG622" s="175">
        <f t="shared" si="87"/>
        <v>519.0178699999999</v>
      </c>
    </row>
    <row r="623" spans="1:33" ht="15.75">
      <c r="A623" s="249">
        <v>8</v>
      </c>
      <c r="B623" s="685" t="s">
        <v>162</v>
      </c>
      <c r="C623" s="949">
        <f t="shared" si="77"/>
        <v>3782174</v>
      </c>
      <c r="D623" s="908">
        <f t="shared" si="78"/>
        <v>438.1743</v>
      </c>
      <c r="E623" s="909">
        <f t="shared" si="74"/>
        <v>438.17429999999996</v>
      </c>
      <c r="F623" s="913">
        <f t="shared" si="75"/>
        <v>0.9999999999999999</v>
      </c>
      <c r="G623" s="229"/>
      <c r="H623" s="229"/>
      <c r="I623" s="229"/>
      <c r="L623" s="613" t="s">
        <v>162</v>
      </c>
      <c r="M623" s="877">
        <v>2583036</v>
      </c>
      <c r="N623" s="881">
        <v>1199138</v>
      </c>
      <c r="O623" s="876">
        <v>0</v>
      </c>
      <c r="P623" s="174">
        <f t="shared" si="79"/>
        <v>3782174</v>
      </c>
      <c r="Q623" s="872">
        <f t="shared" si="76"/>
        <v>438.17429999999996</v>
      </c>
      <c r="S623" s="196" t="s">
        <v>150</v>
      </c>
      <c r="T623" s="312">
        <f t="shared" si="80"/>
        <v>2583036</v>
      </c>
      <c r="U623" s="175">
        <f t="shared" si="81"/>
        <v>258.3036</v>
      </c>
      <c r="V623" s="309">
        <f t="shared" si="82"/>
        <v>1199138</v>
      </c>
      <c r="W623" s="175">
        <f t="shared" si="83"/>
        <v>179.8707</v>
      </c>
      <c r="X623" s="24"/>
      <c r="Y623" s="308">
        <f t="shared" si="84"/>
        <v>0</v>
      </c>
      <c r="Z623" s="178">
        <f t="shared" si="85"/>
        <v>0</v>
      </c>
      <c r="AA623" s="24"/>
      <c r="AB623" s="175">
        <f t="shared" si="86"/>
        <v>438.1743</v>
      </c>
      <c r="AD623" s="180" t="s">
        <v>162</v>
      </c>
      <c r="AE623" s="79">
        <v>258.30359999999996</v>
      </c>
      <c r="AF623" s="79">
        <v>179.8707</v>
      </c>
      <c r="AG623" s="175">
        <f t="shared" si="87"/>
        <v>438.17429999999996</v>
      </c>
    </row>
    <row r="624" spans="1:33" ht="15.75">
      <c r="A624" s="249">
        <v>9</v>
      </c>
      <c r="B624" s="685" t="s">
        <v>163</v>
      </c>
      <c r="C624" s="949">
        <f t="shared" si="77"/>
        <v>7556064</v>
      </c>
      <c r="D624" s="908">
        <f t="shared" si="78"/>
        <v>867.4751000000001</v>
      </c>
      <c r="E624" s="909">
        <f t="shared" si="74"/>
        <v>867.481</v>
      </c>
      <c r="F624" s="913">
        <f t="shared" si="75"/>
        <v>1.000006801347958</v>
      </c>
      <c r="G624" s="229"/>
      <c r="H624" s="229"/>
      <c r="I624" s="229"/>
      <c r="L624" s="614" t="s">
        <v>163</v>
      </c>
      <c r="M624" s="877">
        <v>5318690</v>
      </c>
      <c r="N624" s="881">
        <v>2237374</v>
      </c>
      <c r="O624" s="876">
        <v>0</v>
      </c>
      <c r="P624" s="174">
        <f t="shared" si="79"/>
        <v>7556064</v>
      </c>
      <c r="Q624" s="872">
        <f t="shared" si="76"/>
        <v>867.481</v>
      </c>
      <c r="S624" s="195" t="s">
        <v>151</v>
      </c>
      <c r="T624" s="312">
        <f t="shared" si="80"/>
        <v>5318690</v>
      </c>
      <c r="U624" s="175">
        <f t="shared" si="81"/>
        <v>531.869</v>
      </c>
      <c r="V624" s="309">
        <f t="shared" si="82"/>
        <v>2237374</v>
      </c>
      <c r="W624" s="175">
        <f t="shared" si="83"/>
        <v>335.6061</v>
      </c>
      <c r="X624" s="24"/>
      <c r="Y624" s="308">
        <f t="shared" si="84"/>
        <v>0</v>
      </c>
      <c r="Z624" s="178">
        <f t="shared" si="85"/>
        <v>0</v>
      </c>
      <c r="AA624" s="24"/>
      <c r="AB624" s="175">
        <f t="shared" si="86"/>
        <v>867.4751000000001</v>
      </c>
      <c r="AD624" s="180" t="s">
        <v>163</v>
      </c>
      <c r="AE624" s="79">
        <v>531.8689999999999</v>
      </c>
      <c r="AF624" s="79">
        <v>335.612</v>
      </c>
      <c r="AG624" s="175">
        <f t="shared" si="87"/>
        <v>867.481</v>
      </c>
    </row>
    <row r="625" spans="1:33" ht="15.75">
      <c r="A625" s="249">
        <v>10</v>
      </c>
      <c r="B625" s="685" t="s">
        <v>164</v>
      </c>
      <c r="C625" s="949">
        <f t="shared" si="77"/>
        <v>7395894</v>
      </c>
      <c r="D625" s="908">
        <f t="shared" si="78"/>
        <v>862.45505</v>
      </c>
      <c r="E625" s="909">
        <f t="shared" si="74"/>
        <v>862.45489</v>
      </c>
      <c r="F625" s="913">
        <f t="shared" si="75"/>
        <v>0.9999998144830852</v>
      </c>
      <c r="G625" s="229"/>
      <c r="H625" s="229"/>
      <c r="I625" s="229"/>
      <c r="L625" s="614" t="s">
        <v>164</v>
      </c>
      <c r="M625" s="877">
        <v>4938581</v>
      </c>
      <c r="N625" s="881">
        <v>2457313</v>
      </c>
      <c r="O625" s="876">
        <v>0</v>
      </c>
      <c r="P625" s="174">
        <f t="shared" si="79"/>
        <v>7395894</v>
      </c>
      <c r="Q625" s="872">
        <f t="shared" si="76"/>
        <v>862.45489</v>
      </c>
      <c r="S625" s="195" t="s">
        <v>152</v>
      </c>
      <c r="T625" s="312">
        <f t="shared" si="80"/>
        <v>4938581</v>
      </c>
      <c r="U625" s="175">
        <f t="shared" si="81"/>
        <v>493.8581</v>
      </c>
      <c r="V625" s="309">
        <f t="shared" si="82"/>
        <v>2457313</v>
      </c>
      <c r="W625" s="175">
        <f t="shared" si="83"/>
        <v>368.59695</v>
      </c>
      <c r="X625" s="24"/>
      <c r="Y625" s="308">
        <f t="shared" si="84"/>
        <v>0</v>
      </c>
      <c r="Z625" s="178">
        <f t="shared" si="85"/>
        <v>0</v>
      </c>
      <c r="AA625" s="24"/>
      <c r="AB625" s="175">
        <f t="shared" si="86"/>
        <v>862.45505</v>
      </c>
      <c r="AD625" s="180" t="s">
        <v>164</v>
      </c>
      <c r="AE625" s="79">
        <v>493.85810000000004</v>
      </c>
      <c r="AF625" s="79">
        <v>368.59678999999994</v>
      </c>
      <c r="AG625" s="175">
        <f t="shared" si="87"/>
        <v>862.45489</v>
      </c>
    </row>
    <row r="626" spans="1:33" ht="15.75">
      <c r="A626" s="249">
        <v>11</v>
      </c>
      <c r="B626" s="685" t="s">
        <v>143</v>
      </c>
      <c r="C626" s="949">
        <f t="shared" si="77"/>
        <v>1241146</v>
      </c>
      <c r="D626" s="908">
        <f t="shared" si="78"/>
        <v>144.32455</v>
      </c>
      <c r="E626" s="909">
        <f t="shared" si="74"/>
        <v>144.3247</v>
      </c>
      <c r="F626" s="913">
        <f t="shared" si="75"/>
        <v>1.0000010393242176</v>
      </c>
      <c r="G626" s="229"/>
      <c r="H626" s="229"/>
      <c r="I626" s="229"/>
      <c r="L626" s="612" t="s">
        <v>143</v>
      </c>
      <c r="M626" s="877">
        <v>836947</v>
      </c>
      <c r="N626" s="882">
        <v>404199</v>
      </c>
      <c r="O626" s="876">
        <v>0</v>
      </c>
      <c r="P626" s="174">
        <f t="shared" si="79"/>
        <v>1241146</v>
      </c>
      <c r="Q626" s="872">
        <f t="shared" si="76"/>
        <v>144.3247</v>
      </c>
      <c r="S626" s="196" t="s">
        <v>153</v>
      </c>
      <c r="T626" s="312">
        <f t="shared" si="80"/>
        <v>836947</v>
      </c>
      <c r="U626" s="175">
        <f t="shared" si="81"/>
        <v>83.6947</v>
      </c>
      <c r="V626" s="309">
        <f t="shared" si="82"/>
        <v>404199</v>
      </c>
      <c r="W626" s="175">
        <f t="shared" si="83"/>
        <v>60.62985</v>
      </c>
      <c r="X626" s="24"/>
      <c r="Y626" s="308">
        <f t="shared" si="84"/>
        <v>0</v>
      </c>
      <c r="Z626" s="178">
        <f t="shared" si="85"/>
        <v>0</v>
      </c>
      <c r="AA626" s="24"/>
      <c r="AB626" s="175">
        <f t="shared" si="86"/>
        <v>144.32455</v>
      </c>
      <c r="AD626" s="184" t="s">
        <v>143</v>
      </c>
      <c r="AE626" s="79">
        <v>83.6947</v>
      </c>
      <c r="AF626" s="79">
        <v>60.629999999999995</v>
      </c>
      <c r="AG626" s="175">
        <f t="shared" si="87"/>
        <v>144.3247</v>
      </c>
    </row>
    <row r="627" spans="1:33" ht="15.75">
      <c r="A627" s="249">
        <v>12</v>
      </c>
      <c r="B627" s="685" t="s">
        <v>144</v>
      </c>
      <c r="C627" s="949">
        <f t="shared" si="77"/>
        <v>1386505</v>
      </c>
      <c r="D627" s="908">
        <f t="shared" si="78"/>
        <v>157.26005</v>
      </c>
      <c r="E627" s="909">
        <f t="shared" si="74"/>
        <v>157.2601</v>
      </c>
      <c r="F627" s="913">
        <f t="shared" si="75"/>
        <v>1.0000003179447037</v>
      </c>
      <c r="G627" s="229"/>
      <c r="H627" s="229"/>
      <c r="I627" s="229"/>
      <c r="L627" s="612" t="s">
        <v>144</v>
      </c>
      <c r="M627" s="877">
        <v>1014314</v>
      </c>
      <c r="N627" s="882">
        <v>372191</v>
      </c>
      <c r="O627" s="876">
        <v>0</v>
      </c>
      <c r="P627" s="174">
        <f t="shared" si="79"/>
        <v>1386505</v>
      </c>
      <c r="Q627" s="872">
        <f t="shared" si="76"/>
        <v>157.2601</v>
      </c>
      <c r="S627" s="195" t="s">
        <v>154</v>
      </c>
      <c r="T627" s="312">
        <f t="shared" si="80"/>
        <v>1014314</v>
      </c>
      <c r="U627" s="175">
        <f t="shared" si="81"/>
        <v>101.4314</v>
      </c>
      <c r="V627" s="309">
        <f t="shared" si="82"/>
        <v>372191</v>
      </c>
      <c r="W627" s="175">
        <f t="shared" si="83"/>
        <v>55.82865</v>
      </c>
      <c r="X627" s="24"/>
      <c r="Y627" s="308">
        <f t="shared" si="84"/>
        <v>0</v>
      </c>
      <c r="Z627" s="178">
        <f t="shared" si="85"/>
        <v>0</v>
      </c>
      <c r="AA627" s="24"/>
      <c r="AB627" s="175">
        <f t="shared" si="86"/>
        <v>157.26005</v>
      </c>
      <c r="AD627" s="180" t="s">
        <v>144</v>
      </c>
      <c r="AE627" s="79">
        <v>101.4314</v>
      </c>
      <c r="AF627" s="79">
        <v>55.8287</v>
      </c>
      <c r="AG627" s="175">
        <f t="shared" si="87"/>
        <v>157.2601</v>
      </c>
    </row>
    <row r="628" spans="1:33" ht="15.75">
      <c r="A628" s="249">
        <v>13</v>
      </c>
      <c r="B628" s="685" t="s">
        <v>145</v>
      </c>
      <c r="C628" s="949">
        <f t="shared" si="77"/>
        <v>4038293</v>
      </c>
      <c r="D628" s="908">
        <f t="shared" si="78"/>
        <v>473.02594999999997</v>
      </c>
      <c r="E628" s="909">
        <f t="shared" si="74"/>
        <v>492.556</v>
      </c>
      <c r="F628" s="913">
        <f aca="true" t="shared" si="88" ref="F628:F635">E628/D628</f>
        <v>1.0412874811625028</v>
      </c>
      <c r="G628" s="229"/>
      <c r="H628" s="229"/>
      <c r="I628" s="229"/>
      <c r="L628" s="612" t="s">
        <v>145</v>
      </c>
      <c r="M628" s="878">
        <v>2654360</v>
      </c>
      <c r="N628" s="881">
        <v>1383933</v>
      </c>
      <c r="O628" s="876">
        <v>0</v>
      </c>
      <c r="P628" s="174">
        <f t="shared" si="79"/>
        <v>4038293</v>
      </c>
      <c r="Q628" s="872">
        <f t="shared" si="76"/>
        <v>492.556</v>
      </c>
      <c r="S628" s="307" t="s">
        <v>155</v>
      </c>
      <c r="T628" s="312">
        <f t="shared" si="80"/>
        <v>2654360</v>
      </c>
      <c r="U628" s="175">
        <f t="shared" si="81"/>
        <v>265.436</v>
      </c>
      <c r="V628" s="309">
        <f t="shared" si="82"/>
        <v>1383933</v>
      </c>
      <c r="W628" s="175">
        <f t="shared" si="83"/>
        <v>207.58995</v>
      </c>
      <c r="X628" s="24"/>
      <c r="Y628" s="308">
        <f t="shared" si="84"/>
        <v>0</v>
      </c>
      <c r="Z628" s="178">
        <f t="shared" si="85"/>
        <v>0</v>
      </c>
      <c r="AA628" s="24"/>
      <c r="AB628" s="175">
        <f t="shared" si="86"/>
        <v>473.02594999999997</v>
      </c>
      <c r="AD628" s="214" t="s">
        <v>145</v>
      </c>
      <c r="AE628" s="79">
        <v>275.746</v>
      </c>
      <c r="AF628" s="79">
        <v>216.81</v>
      </c>
      <c r="AG628" s="175">
        <f t="shared" si="87"/>
        <v>492.556</v>
      </c>
    </row>
    <row r="629" spans="1:33" ht="15.75">
      <c r="A629" s="249">
        <v>14</v>
      </c>
      <c r="B629" s="685" t="s">
        <v>146</v>
      </c>
      <c r="C629" s="949">
        <f t="shared" si="77"/>
        <v>4074884</v>
      </c>
      <c r="D629" s="908">
        <f t="shared" si="78"/>
        <v>468.09015</v>
      </c>
      <c r="E629" s="909">
        <f t="shared" si="74"/>
        <v>468.09005</v>
      </c>
      <c r="F629" s="913">
        <f t="shared" si="88"/>
        <v>0.9999997863659383</v>
      </c>
      <c r="G629" s="229"/>
      <c r="H629" s="229"/>
      <c r="I629" s="229"/>
      <c r="L629" s="612" t="s">
        <v>146</v>
      </c>
      <c r="M629" s="878">
        <v>2862849</v>
      </c>
      <c r="N629" s="881">
        <v>1212035</v>
      </c>
      <c r="O629" s="876">
        <v>0</v>
      </c>
      <c r="P629" s="174">
        <f t="shared" si="79"/>
        <v>4074884</v>
      </c>
      <c r="Q629" s="872">
        <f t="shared" si="76"/>
        <v>468.09005</v>
      </c>
      <c r="S629" s="307" t="s">
        <v>156</v>
      </c>
      <c r="T629" s="312">
        <f t="shared" si="80"/>
        <v>2862849</v>
      </c>
      <c r="U629" s="175">
        <f t="shared" si="81"/>
        <v>286.2849</v>
      </c>
      <c r="V629" s="309">
        <f t="shared" si="82"/>
        <v>1212035</v>
      </c>
      <c r="W629" s="175">
        <f t="shared" si="83"/>
        <v>181.80525</v>
      </c>
      <c r="X629" s="24"/>
      <c r="Y629" s="308">
        <f t="shared" si="84"/>
        <v>0</v>
      </c>
      <c r="Z629" s="178">
        <f t="shared" si="85"/>
        <v>0</v>
      </c>
      <c r="AA629" s="24"/>
      <c r="AB629" s="175">
        <f t="shared" si="86"/>
        <v>468.09015</v>
      </c>
      <c r="AD629" s="214" t="s">
        <v>146</v>
      </c>
      <c r="AE629" s="79">
        <v>286.28486000000004</v>
      </c>
      <c r="AF629" s="79">
        <v>181.80518999999998</v>
      </c>
      <c r="AG629" s="175">
        <f t="shared" si="87"/>
        <v>468.09005</v>
      </c>
    </row>
    <row r="630" spans="1:33" ht="15.75">
      <c r="A630" s="249">
        <v>15</v>
      </c>
      <c r="B630" s="685" t="s">
        <v>147</v>
      </c>
      <c r="C630" s="949">
        <f t="shared" si="77"/>
        <v>1851420</v>
      </c>
      <c r="D630" s="908">
        <f t="shared" si="78"/>
        <v>213.801</v>
      </c>
      <c r="E630" s="909">
        <f t="shared" si="74"/>
        <v>213.801</v>
      </c>
      <c r="F630" s="913">
        <f t="shared" si="88"/>
        <v>1</v>
      </c>
      <c r="G630" s="229"/>
      <c r="H630" s="229"/>
      <c r="I630" s="229"/>
      <c r="L630" s="612" t="s">
        <v>147</v>
      </c>
      <c r="M630" s="878">
        <v>1278240</v>
      </c>
      <c r="N630" s="881">
        <v>573180</v>
      </c>
      <c r="O630" s="876">
        <v>0</v>
      </c>
      <c r="P630" s="174">
        <f t="shared" si="79"/>
        <v>1851420</v>
      </c>
      <c r="Q630" s="872">
        <f t="shared" si="76"/>
        <v>213.801</v>
      </c>
      <c r="S630" s="307" t="s">
        <v>157</v>
      </c>
      <c r="T630" s="312">
        <f t="shared" si="80"/>
        <v>1278240</v>
      </c>
      <c r="U630" s="175">
        <f t="shared" si="81"/>
        <v>127.824</v>
      </c>
      <c r="V630" s="309">
        <f t="shared" si="82"/>
        <v>573180</v>
      </c>
      <c r="W630" s="175">
        <f t="shared" si="83"/>
        <v>85.977</v>
      </c>
      <c r="X630" s="24"/>
      <c r="Y630" s="308">
        <f t="shared" si="84"/>
        <v>0</v>
      </c>
      <c r="Z630" s="178">
        <f t="shared" si="85"/>
        <v>0</v>
      </c>
      <c r="AA630" s="24"/>
      <c r="AB630" s="175">
        <f t="shared" si="86"/>
        <v>213.801</v>
      </c>
      <c r="AD630" s="214" t="s">
        <v>147</v>
      </c>
      <c r="AE630" s="79">
        <v>127.82399999999998</v>
      </c>
      <c r="AF630" s="79">
        <v>85.977</v>
      </c>
      <c r="AG630" s="175">
        <f t="shared" si="87"/>
        <v>213.801</v>
      </c>
    </row>
    <row r="631" spans="1:33" ht="15.75">
      <c r="A631" s="249">
        <v>16</v>
      </c>
      <c r="B631" s="685" t="s">
        <v>148</v>
      </c>
      <c r="C631" s="949">
        <f t="shared" si="77"/>
        <v>2451232</v>
      </c>
      <c r="D631" s="908">
        <f t="shared" si="78"/>
        <v>279.27875</v>
      </c>
      <c r="E631" s="909">
        <f t="shared" si="74"/>
        <v>279.27879</v>
      </c>
      <c r="F631" s="913">
        <f t="shared" si="88"/>
        <v>1.0000001432260779</v>
      </c>
      <c r="G631" s="229"/>
      <c r="H631" s="229"/>
      <c r="I631" s="229"/>
      <c r="L631" s="612" t="s">
        <v>148</v>
      </c>
      <c r="M631" s="878">
        <v>1768121</v>
      </c>
      <c r="N631" s="881">
        <v>683111</v>
      </c>
      <c r="O631" s="876">
        <v>0</v>
      </c>
      <c r="P631" s="174">
        <f t="shared" si="79"/>
        <v>2451232</v>
      </c>
      <c r="Q631" s="872">
        <f t="shared" si="76"/>
        <v>279.27879</v>
      </c>
      <c r="S631" s="307" t="s">
        <v>158</v>
      </c>
      <c r="T631" s="312">
        <f t="shared" si="80"/>
        <v>1768121</v>
      </c>
      <c r="U631" s="175">
        <f t="shared" si="81"/>
        <v>176.8121</v>
      </c>
      <c r="V631" s="309">
        <f t="shared" si="82"/>
        <v>683111</v>
      </c>
      <c r="W631" s="175">
        <f t="shared" si="83"/>
        <v>102.46665</v>
      </c>
      <c r="X631" s="24"/>
      <c r="Y631" s="308">
        <f t="shared" si="84"/>
        <v>0</v>
      </c>
      <c r="Z631" s="178">
        <f t="shared" si="85"/>
        <v>0</v>
      </c>
      <c r="AA631" s="24"/>
      <c r="AB631" s="175">
        <f t="shared" si="86"/>
        <v>279.27875</v>
      </c>
      <c r="AD631" s="214" t="s">
        <v>148</v>
      </c>
      <c r="AE631" s="79">
        <v>176.81205</v>
      </c>
      <c r="AF631" s="79">
        <v>102.46674</v>
      </c>
      <c r="AG631" s="175">
        <f t="shared" si="87"/>
        <v>279.27879</v>
      </c>
    </row>
    <row r="632" spans="1:33" ht="15.75">
      <c r="A632" s="249">
        <v>17</v>
      </c>
      <c r="B632" s="685" t="s">
        <v>149</v>
      </c>
      <c r="C632" s="949">
        <f t="shared" si="77"/>
        <v>1022610</v>
      </c>
      <c r="D632" s="908">
        <f t="shared" si="78"/>
        <v>115.035</v>
      </c>
      <c r="E632" s="909">
        <f t="shared" si="74"/>
        <v>115.03500000000001</v>
      </c>
      <c r="F632" s="913">
        <f t="shared" si="88"/>
        <v>1.0000000000000002</v>
      </c>
      <c r="G632" s="229"/>
      <c r="H632" s="229"/>
      <c r="I632" s="229"/>
      <c r="L632" s="612" t="s">
        <v>149</v>
      </c>
      <c r="M632" s="878">
        <v>767130</v>
      </c>
      <c r="N632" s="881">
        <v>255480</v>
      </c>
      <c r="O632" s="876">
        <v>0</v>
      </c>
      <c r="P632" s="174">
        <f t="shared" si="79"/>
        <v>1022610</v>
      </c>
      <c r="Q632" s="872">
        <f t="shared" si="76"/>
        <v>115.03500000000001</v>
      </c>
      <c r="S632" s="307" t="s">
        <v>159</v>
      </c>
      <c r="T632" s="312">
        <f t="shared" si="80"/>
        <v>767130</v>
      </c>
      <c r="U632" s="175">
        <f t="shared" si="81"/>
        <v>76.713</v>
      </c>
      <c r="V632" s="309">
        <f t="shared" si="82"/>
        <v>255480</v>
      </c>
      <c r="W632" s="175">
        <f t="shared" si="83"/>
        <v>38.322</v>
      </c>
      <c r="X632" s="24"/>
      <c r="Y632" s="308">
        <f t="shared" si="84"/>
        <v>0</v>
      </c>
      <c r="Z632" s="178">
        <f t="shared" si="85"/>
        <v>0</v>
      </c>
      <c r="AA632" s="24"/>
      <c r="AB632" s="175">
        <f t="shared" si="86"/>
        <v>115.035</v>
      </c>
      <c r="AD632" s="214" t="s">
        <v>149</v>
      </c>
      <c r="AE632" s="79">
        <v>76.71300000000001</v>
      </c>
      <c r="AF632" s="79">
        <v>38.322</v>
      </c>
      <c r="AG632" s="175">
        <f t="shared" si="87"/>
        <v>115.03500000000001</v>
      </c>
    </row>
    <row r="633" spans="1:33" ht="15.75">
      <c r="A633" s="249">
        <v>18</v>
      </c>
      <c r="B633" s="685" t="s">
        <v>150</v>
      </c>
      <c r="C633" s="949">
        <f t="shared" si="77"/>
        <v>5086523</v>
      </c>
      <c r="D633" s="908">
        <f t="shared" si="78"/>
        <v>601.26095</v>
      </c>
      <c r="E633" s="909">
        <f t="shared" si="74"/>
        <v>601.261</v>
      </c>
      <c r="F633" s="913">
        <f t="shared" si="88"/>
        <v>1.0000000831585687</v>
      </c>
      <c r="G633" s="229"/>
      <c r="H633" s="229"/>
      <c r="I633" s="229"/>
      <c r="L633" s="612" t="s">
        <v>150</v>
      </c>
      <c r="M633" s="878">
        <v>3234350</v>
      </c>
      <c r="N633" s="881">
        <v>1852173</v>
      </c>
      <c r="O633" s="876">
        <v>0</v>
      </c>
      <c r="P633" s="174">
        <f t="shared" si="79"/>
        <v>5086523</v>
      </c>
      <c r="Q633" s="872">
        <f t="shared" si="76"/>
        <v>601.261</v>
      </c>
      <c r="S633" s="307" t="s">
        <v>160</v>
      </c>
      <c r="T633" s="312">
        <f t="shared" si="80"/>
        <v>3234350</v>
      </c>
      <c r="U633" s="175">
        <f t="shared" si="81"/>
        <v>323.435</v>
      </c>
      <c r="V633" s="309">
        <f t="shared" si="82"/>
        <v>1852173</v>
      </c>
      <c r="W633" s="175">
        <f t="shared" si="83"/>
        <v>277.82595</v>
      </c>
      <c r="X633" s="24"/>
      <c r="Y633" s="308">
        <f t="shared" si="84"/>
        <v>0</v>
      </c>
      <c r="Z633" s="178">
        <f t="shared" si="85"/>
        <v>0</v>
      </c>
      <c r="AA633" s="24"/>
      <c r="AB633" s="175">
        <f t="shared" si="86"/>
        <v>601.26095</v>
      </c>
      <c r="AD633" s="214" t="s">
        <v>150</v>
      </c>
      <c r="AE633" s="79">
        <v>323.435</v>
      </c>
      <c r="AF633" s="79">
        <v>277.826</v>
      </c>
      <c r="AG633" s="175">
        <f t="shared" si="87"/>
        <v>601.261</v>
      </c>
    </row>
    <row r="634" spans="1:33" ht="15.75">
      <c r="A634" s="249">
        <v>19</v>
      </c>
      <c r="B634" s="685" t="s">
        <v>151</v>
      </c>
      <c r="C634" s="949">
        <f t="shared" si="77"/>
        <v>2271079</v>
      </c>
      <c r="D634" s="908">
        <f t="shared" si="78"/>
        <v>274.7509</v>
      </c>
      <c r="E634" s="909">
        <f t="shared" si="74"/>
        <v>274.75095</v>
      </c>
      <c r="F634" s="913">
        <f t="shared" si="88"/>
        <v>1.0000001819830253</v>
      </c>
      <c r="G634" s="229"/>
      <c r="H634" s="229"/>
      <c r="I634" s="229"/>
      <c r="L634" s="612" t="s">
        <v>151</v>
      </c>
      <c r="M634" s="878">
        <v>1318219</v>
      </c>
      <c r="N634" s="881">
        <v>952860</v>
      </c>
      <c r="O634" s="876">
        <v>0</v>
      </c>
      <c r="P634" s="174">
        <f t="shared" si="79"/>
        <v>2271079</v>
      </c>
      <c r="Q634" s="872">
        <f t="shared" si="76"/>
        <v>274.75095</v>
      </c>
      <c r="S634" s="307" t="s">
        <v>161</v>
      </c>
      <c r="T634" s="312">
        <f t="shared" si="80"/>
        <v>1318219</v>
      </c>
      <c r="U634" s="175">
        <f t="shared" si="81"/>
        <v>131.8219</v>
      </c>
      <c r="V634" s="309">
        <f t="shared" si="82"/>
        <v>952860</v>
      </c>
      <c r="W634" s="175">
        <f t="shared" si="83"/>
        <v>142.929</v>
      </c>
      <c r="X634" s="24"/>
      <c r="Y634" s="308">
        <f t="shared" si="84"/>
        <v>0</v>
      </c>
      <c r="Z634" s="178">
        <f t="shared" si="85"/>
        <v>0</v>
      </c>
      <c r="AA634" s="24"/>
      <c r="AB634" s="175">
        <f t="shared" si="86"/>
        <v>274.7509</v>
      </c>
      <c r="AD634" s="214" t="s">
        <v>151</v>
      </c>
      <c r="AE634" s="79">
        <v>131.8219</v>
      </c>
      <c r="AF634" s="79">
        <v>142.92905000000002</v>
      </c>
      <c r="AG634" s="175">
        <f t="shared" si="87"/>
        <v>274.75095</v>
      </c>
    </row>
    <row r="635" spans="1:33" ht="16.5" thickBot="1">
      <c r="A635" s="249">
        <v>20</v>
      </c>
      <c r="B635" s="685" t="s">
        <v>152</v>
      </c>
      <c r="C635" s="949">
        <f t="shared" si="77"/>
        <v>5987762</v>
      </c>
      <c r="D635" s="908">
        <f t="shared" si="78"/>
        <v>700.49475</v>
      </c>
      <c r="E635" s="909">
        <f t="shared" si="74"/>
        <v>700.4947</v>
      </c>
      <c r="F635" s="913">
        <f t="shared" si="88"/>
        <v>0.9999999286218776</v>
      </c>
      <c r="G635" s="229"/>
      <c r="H635" s="229"/>
      <c r="I635" s="229"/>
      <c r="L635" s="612" t="s">
        <v>152</v>
      </c>
      <c r="M635" s="878">
        <v>3953391</v>
      </c>
      <c r="N635" s="881">
        <v>2034371</v>
      </c>
      <c r="O635" s="876">
        <v>0</v>
      </c>
      <c r="P635" s="174">
        <f t="shared" si="79"/>
        <v>5987762</v>
      </c>
      <c r="Q635" s="872">
        <f t="shared" si="76"/>
        <v>700.4947</v>
      </c>
      <c r="S635" s="307" t="s">
        <v>162</v>
      </c>
      <c r="T635" s="312">
        <f t="shared" si="80"/>
        <v>3953391</v>
      </c>
      <c r="U635" s="175">
        <f t="shared" si="81"/>
        <v>395.3391</v>
      </c>
      <c r="V635" s="309">
        <f t="shared" si="82"/>
        <v>2034371</v>
      </c>
      <c r="W635" s="175">
        <f t="shared" si="83"/>
        <v>305.15565</v>
      </c>
      <c r="X635" s="24"/>
      <c r="Y635" s="308">
        <f t="shared" si="84"/>
        <v>0</v>
      </c>
      <c r="Z635" s="178">
        <f t="shared" si="85"/>
        <v>0</v>
      </c>
      <c r="AA635" s="24"/>
      <c r="AB635" s="175">
        <f t="shared" si="86"/>
        <v>700.49475</v>
      </c>
      <c r="AD635" s="214" t="s">
        <v>152</v>
      </c>
      <c r="AE635" s="79">
        <v>395.3391</v>
      </c>
      <c r="AF635" s="79">
        <v>305.1556</v>
      </c>
      <c r="AG635" s="175">
        <f t="shared" si="87"/>
        <v>700.4947</v>
      </c>
    </row>
    <row r="636" spans="1:33" ht="16.5" thickBot="1">
      <c r="A636" s="1123" t="s">
        <v>20</v>
      </c>
      <c r="B636" s="1124"/>
      <c r="C636" s="628">
        <f>SUM(C616:C635)</f>
        <v>87149017</v>
      </c>
      <c r="D636" s="919">
        <f>SUM(D616:D635)</f>
        <v>10199.299400000002</v>
      </c>
      <c r="E636" s="919">
        <f>SUM(E616:E635)</f>
        <v>10218.8352</v>
      </c>
      <c r="F636" s="749">
        <f t="shared" si="75"/>
        <v>1.0019154060719109</v>
      </c>
      <c r="G636" s="229"/>
      <c r="H636" s="229"/>
      <c r="I636" s="229"/>
      <c r="L636" s="79" t="s">
        <v>20</v>
      </c>
      <c r="M636" s="879">
        <f>SUM(M615:M635)</f>
        <v>57461063</v>
      </c>
      <c r="N636" s="879">
        <f>SUM(N615:N635)</f>
        <v>29687954</v>
      </c>
      <c r="O636" s="879">
        <f>SUM(O615:O635)</f>
        <v>0</v>
      </c>
      <c r="P636" s="174">
        <f>SUM(P615:P635)</f>
        <v>87149017</v>
      </c>
      <c r="Q636" s="102">
        <f>SUM(Q616:Q635)</f>
        <v>10218.8352</v>
      </c>
      <c r="S636" s="306" t="s">
        <v>20</v>
      </c>
      <c r="T636" s="174">
        <f>SUM(T615:T635)</f>
        <v>57461063</v>
      </c>
      <c r="U636" s="175">
        <f>SUM(U615:U635)</f>
        <v>5746.1062999999995</v>
      </c>
      <c r="V636" s="174">
        <f>SUM(V615:V635)</f>
        <v>29687954</v>
      </c>
      <c r="W636" s="175">
        <f>SUM(W615:W635)</f>
        <v>4453.193099999999</v>
      </c>
      <c r="X636" s="178"/>
      <c r="Y636" s="174">
        <f>SUM(Y615:Y635)</f>
        <v>0</v>
      </c>
      <c r="Z636" s="178">
        <f>SUM(Z616:Z635)</f>
        <v>0</v>
      </c>
      <c r="AA636" s="24"/>
      <c r="AB636" s="175">
        <f>SUM(AB616:AB635)</f>
        <v>10199.299400000002</v>
      </c>
      <c r="AD636" s="120" t="s">
        <v>20</v>
      </c>
      <c r="AE636" s="175">
        <f>SUM(AE616:AE635)</f>
        <v>5756.416189999999</v>
      </c>
      <c r="AF636" s="175">
        <f>SUM(AF616:AF635)</f>
        <v>4462.41901</v>
      </c>
      <c r="AG636" s="175">
        <f>SUM(AG616:AG635)</f>
        <v>10218.8352</v>
      </c>
    </row>
    <row r="637" spans="1:26" ht="15.75">
      <c r="A637" s="511"/>
      <c r="B637" s="512"/>
      <c r="C637" s="524"/>
      <c r="D637" s="457"/>
      <c r="E637" s="478"/>
      <c r="F637" s="454"/>
      <c r="G637" s="229"/>
      <c r="H637" s="229"/>
      <c r="I637" s="229"/>
      <c r="S637" s="3"/>
      <c r="T637" s="3"/>
      <c r="U637" s="3"/>
      <c r="V637" s="3"/>
      <c r="Z637" s="4"/>
    </row>
    <row r="638" spans="1:30" ht="15.75">
      <c r="A638" s="511"/>
      <c r="B638" s="512"/>
      <c r="C638" s="524"/>
      <c r="D638" s="457"/>
      <c r="E638" s="478"/>
      <c r="F638" s="454"/>
      <c r="G638" s="229"/>
      <c r="H638" s="229"/>
      <c r="I638" s="229"/>
      <c r="J638" s="229"/>
      <c r="K638" s="229"/>
      <c r="AD638" s="4"/>
    </row>
    <row r="639" spans="1:30" ht="15.75">
      <c r="A639" s="511"/>
      <c r="B639" s="512"/>
      <c r="C639" s="524"/>
      <c r="D639" s="457"/>
      <c r="E639" s="478"/>
      <c r="F639" s="454"/>
      <c r="G639" s="229"/>
      <c r="H639" s="229"/>
      <c r="I639" s="229"/>
      <c r="J639" s="229"/>
      <c r="K639" s="229"/>
      <c r="AD639" s="4"/>
    </row>
    <row r="640" spans="1:22" s="6" customFormat="1" ht="15.75">
      <c r="A640" s="511"/>
      <c r="B640" s="512"/>
      <c r="C640" s="524"/>
      <c r="D640" s="457"/>
      <c r="E640" s="478"/>
      <c r="F640" s="454"/>
      <c r="G640" s="229"/>
      <c r="H640" s="229"/>
      <c r="I640" s="229"/>
      <c r="J640" s="229"/>
      <c r="K640" s="229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</row>
    <row r="641" spans="1:11" ht="15.75" customHeight="1">
      <c r="A641" s="1144" t="s">
        <v>433</v>
      </c>
      <c r="B641" s="1144"/>
      <c r="C641" s="1144"/>
      <c r="D641" s="1144"/>
      <c r="E641" s="1144"/>
      <c r="F641" s="1144"/>
      <c r="G641" s="229"/>
      <c r="H641" s="229"/>
      <c r="I641" s="229"/>
      <c r="J641" s="229"/>
      <c r="K641" s="229"/>
    </row>
    <row r="642" spans="1:11" ht="16.5" thickBot="1">
      <c r="A642" s="511"/>
      <c r="B642" s="512"/>
      <c r="C642" s="524"/>
      <c r="D642" s="457"/>
      <c r="E642" s="1177" t="s">
        <v>104</v>
      </c>
      <c r="F642" s="1177"/>
      <c r="G642" s="229"/>
      <c r="H642" s="229"/>
      <c r="I642" s="229"/>
      <c r="J642" s="229"/>
      <c r="K642" s="229"/>
    </row>
    <row r="643" spans="1:28" ht="112.5" customHeight="1" thickBot="1">
      <c r="A643" s="767" t="s">
        <v>34</v>
      </c>
      <c r="B643" s="768" t="s">
        <v>17</v>
      </c>
      <c r="C643" s="768" t="str">
        <f aca="true" t="shared" si="89" ref="C643:C663">C615</f>
        <v>No. of Meals served during 01.4.18 to 31.12.2019  </v>
      </c>
      <c r="D643" s="768" t="s">
        <v>117</v>
      </c>
      <c r="E643" s="769" t="s">
        <v>118</v>
      </c>
      <c r="F643" s="687" t="s">
        <v>119</v>
      </c>
      <c r="G643" s="229"/>
      <c r="H643" s="229"/>
      <c r="I643" s="229"/>
      <c r="L643" s="241" t="s">
        <v>60</v>
      </c>
      <c r="M643" s="23" t="s">
        <v>241</v>
      </c>
      <c r="N643" s="246" t="s">
        <v>242</v>
      </c>
      <c r="O643" s="242"/>
      <c r="P643" s="242" t="str">
        <f aca="true" t="shared" si="90" ref="P643:P663">N615</f>
        <v>No. of Meals served during Upr Pry     </v>
      </c>
      <c r="Q643" s="247" t="s">
        <v>243</v>
      </c>
      <c r="R643" s="23" t="s">
        <v>328</v>
      </c>
      <c r="S643" s="247" t="s">
        <v>243</v>
      </c>
      <c r="T643" s="243"/>
      <c r="U643" s="954" t="s">
        <v>289</v>
      </c>
      <c r="V643" s="3"/>
      <c r="W643" s="221"/>
      <c r="X643" s="23" t="s">
        <v>17</v>
      </c>
      <c r="Y643" s="87" t="s">
        <v>216</v>
      </c>
      <c r="Z643" s="122" t="s">
        <v>217</v>
      </c>
      <c r="AA643" s="122" t="s">
        <v>218</v>
      </c>
      <c r="AB643" s="49"/>
    </row>
    <row r="644" spans="1:28" ht="15.75">
      <c r="A644" s="771">
        <v>1</v>
      </c>
      <c r="B644" s="686" t="s">
        <v>155</v>
      </c>
      <c r="C644" s="949">
        <f t="shared" si="89"/>
        <v>6070574</v>
      </c>
      <c r="D644" s="908">
        <f>U644</f>
        <v>323.09644030000004</v>
      </c>
      <c r="E644" s="907">
        <f aca="true" t="shared" si="91" ref="E644:E663">D560</f>
        <v>320.79406263333334</v>
      </c>
      <c r="F644" s="950">
        <f>E644/D644</f>
        <v>0.9928740234199767</v>
      </c>
      <c r="G644" s="229"/>
      <c r="H644" s="229"/>
      <c r="I644" s="229"/>
      <c r="L644" s="685" t="s">
        <v>155</v>
      </c>
      <c r="M644" s="308">
        <f aca="true" t="shared" si="92" ref="M644:M663">M616</f>
        <v>3777537</v>
      </c>
      <c r="N644" s="786">
        <f>(M644*4.48/100000)</f>
        <v>169.23365760000002</v>
      </c>
      <c r="O644" s="244"/>
      <c r="P644" s="310">
        <f t="shared" si="90"/>
        <v>2293037</v>
      </c>
      <c r="Q644" s="786">
        <f>(P644*6.71/100000)</f>
        <v>153.8627827</v>
      </c>
      <c r="R644" s="308"/>
      <c r="S644" s="786">
        <f aca="true" t="shared" si="93" ref="S644:S664">(R644*6.18/100000)</f>
        <v>0</v>
      </c>
      <c r="T644" s="248"/>
      <c r="U644" s="175">
        <f>N644+Q644+S644</f>
        <v>323.09644030000004</v>
      </c>
      <c r="V644" s="3"/>
      <c r="W644" s="62"/>
      <c r="X644" s="180" t="s">
        <v>155</v>
      </c>
      <c r="Y644" s="955">
        <v>168.02653150000003</v>
      </c>
      <c r="Z644" s="955">
        <v>152.7675311333333</v>
      </c>
      <c r="AA644" s="175">
        <f>Y644+Z644</f>
        <v>320.79406263333334</v>
      </c>
      <c r="AB644" s="4"/>
    </row>
    <row r="645" spans="1:28" ht="15.75">
      <c r="A645" s="545">
        <v>2</v>
      </c>
      <c r="B645" s="685" t="s">
        <v>156</v>
      </c>
      <c r="C645" s="951">
        <f t="shared" si="89"/>
        <v>1610270</v>
      </c>
      <c r="D645" s="908">
        <f aca="true" t="shared" si="94" ref="D645:D663">U645</f>
        <v>85.6769319</v>
      </c>
      <c r="E645" s="909">
        <f t="shared" si="91"/>
        <v>85.03207906666667</v>
      </c>
      <c r="F645" s="952">
        <f aca="true" t="shared" si="95" ref="F645:F664">E645/D645</f>
        <v>0.9924734369096457</v>
      </c>
      <c r="G645" s="229"/>
      <c r="H645" s="229"/>
      <c r="I645" s="229"/>
      <c r="L645" s="685" t="s">
        <v>156</v>
      </c>
      <c r="M645" s="308">
        <f t="shared" si="92"/>
        <v>1003237</v>
      </c>
      <c r="N645" s="786">
        <f aca="true" t="shared" si="96" ref="N645:N663">(M645*4.48/100000)</f>
        <v>44.94501760000001</v>
      </c>
      <c r="O645" s="244"/>
      <c r="P645" s="310">
        <f t="shared" si="90"/>
        <v>607033</v>
      </c>
      <c r="Q645" s="786">
        <f aca="true" t="shared" si="97" ref="Q645:Q663">(P645*6.71/100000)</f>
        <v>40.7319143</v>
      </c>
      <c r="R645" s="308"/>
      <c r="S645" s="786">
        <f t="shared" si="93"/>
        <v>0</v>
      </c>
      <c r="T645" s="248"/>
      <c r="U645" s="175">
        <f aca="true" t="shared" si="98" ref="U645:U664">N645+Q645+S645</f>
        <v>85.6769319</v>
      </c>
      <c r="V645" s="3"/>
      <c r="W645" s="62"/>
      <c r="X645" s="180" t="s">
        <v>156</v>
      </c>
      <c r="Y645" s="955">
        <v>44.6115568</v>
      </c>
      <c r="Z645" s="955">
        <v>40.420522266666666</v>
      </c>
      <c r="AA645" s="175">
        <f aca="true" t="shared" si="99" ref="AA645:AA663">Y645+Z645</f>
        <v>85.03207906666667</v>
      </c>
      <c r="AB645" s="4"/>
    </row>
    <row r="646" spans="1:28" ht="15.75">
      <c r="A646" s="545">
        <v>3</v>
      </c>
      <c r="B646" s="685" t="s">
        <v>157</v>
      </c>
      <c r="C646" s="951">
        <f t="shared" si="89"/>
        <v>7170554</v>
      </c>
      <c r="D646" s="908">
        <f t="shared" si="94"/>
        <v>383.3378898</v>
      </c>
      <c r="E646" s="909">
        <f t="shared" si="91"/>
        <v>379.718699</v>
      </c>
      <c r="F646" s="952">
        <f t="shared" si="95"/>
        <v>0.9905587449185149</v>
      </c>
      <c r="G646" s="229"/>
      <c r="H646" s="229"/>
      <c r="I646" s="229"/>
      <c r="L646" s="685" t="s">
        <v>157</v>
      </c>
      <c r="M646" s="308">
        <f t="shared" si="92"/>
        <v>4385932</v>
      </c>
      <c r="N646" s="786">
        <f t="shared" si="96"/>
        <v>196.48975360000003</v>
      </c>
      <c r="O646" s="244"/>
      <c r="P646" s="310">
        <f t="shared" si="90"/>
        <v>2784622</v>
      </c>
      <c r="Q646" s="786">
        <f t="shared" si="97"/>
        <v>186.8481362</v>
      </c>
      <c r="R646" s="308"/>
      <c r="S646" s="786">
        <f t="shared" si="93"/>
        <v>0</v>
      </c>
      <c r="T646" s="248"/>
      <c r="U646" s="175">
        <f t="shared" si="98"/>
        <v>383.3378898</v>
      </c>
      <c r="V646" s="3"/>
      <c r="W646" s="62"/>
      <c r="X646" s="180" t="s">
        <v>157</v>
      </c>
      <c r="Y646" s="955">
        <v>194.6649542</v>
      </c>
      <c r="Z646" s="955">
        <v>185.0537448</v>
      </c>
      <c r="AA646" s="175">
        <f t="shared" si="99"/>
        <v>379.718699</v>
      </c>
      <c r="AB646" s="4"/>
    </row>
    <row r="647" spans="1:28" ht="15.75">
      <c r="A647" s="545">
        <v>4</v>
      </c>
      <c r="B647" s="685" t="s">
        <v>158</v>
      </c>
      <c r="C647" s="951">
        <f t="shared" si="89"/>
        <v>6801414</v>
      </c>
      <c r="D647" s="908">
        <f t="shared" si="94"/>
        <v>360.90086360000004</v>
      </c>
      <c r="E647" s="909">
        <f t="shared" si="91"/>
        <v>357.72511008333333</v>
      </c>
      <c r="F647" s="952">
        <f t="shared" si="95"/>
        <v>0.9912004823568765</v>
      </c>
      <c r="G647" s="229"/>
      <c r="H647" s="229"/>
      <c r="I647" s="229"/>
      <c r="L647" s="685" t="s">
        <v>158</v>
      </c>
      <c r="M647" s="308">
        <f t="shared" si="92"/>
        <v>4281346</v>
      </c>
      <c r="N647" s="786">
        <f t="shared" si="96"/>
        <v>191.80430080000002</v>
      </c>
      <c r="O647" s="244"/>
      <c r="P647" s="310">
        <f t="shared" si="90"/>
        <v>2520068</v>
      </c>
      <c r="Q647" s="786">
        <f t="shared" si="97"/>
        <v>169.09656280000002</v>
      </c>
      <c r="R647" s="311"/>
      <c r="S647" s="786">
        <f t="shared" si="93"/>
        <v>0</v>
      </c>
      <c r="T647" s="248"/>
      <c r="U647" s="175">
        <f t="shared" si="98"/>
        <v>360.90086360000004</v>
      </c>
      <c r="V647" s="3"/>
      <c r="W647" s="62"/>
      <c r="X647" s="180" t="s">
        <v>158</v>
      </c>
      <c r="Y647" s="955">
        <v>190.12938334999996</v>
      </c>
      <c r="Z647" s="955">
        <v>167.59572673333335</v>
      </c>
      <c r="AA647" s="175">
        <f t="shared" si="99"/>
        <v>357.72511008333333</v>
      </c>
      <c r="AB647" s="4"/>
    </row>
    <row r="648" spans="1:28" ht="15.75">
      <c r="A648" s="545">
        <v>5</v>
      </c>
      <c r="B648" s="685" t="s">
        <v>159</v>
      </c>
      <c r="C648" s="951">
        <f t="shared" si="89"/>
        <v>5980764</v>
      </c>
      <c r="D648" s="908">
        <f t="shared" si="94"/>
        <v>311.9523616</v>
      </c>
      <c r="E648" s="909">
        <f t="shared" si="91"/>
        <v>308.74208380000005</v>
      </c>
      <c r="F648" s="952">
        <f t="shared" si="95"/>
        <v>0.9897090767848832</v>
      </c>
      <c r="G648" s="229"/>
      <c r="H648" s="229"/>
      <c r="I648" s="229"/>
      <c r="L648" s="685" t="s">
        <v>159</v>
      </c>
      <c r="M648" s="308">
        <f t="shared" si="92"/>
        <v>4007036</v>
      </c>
      <c r="N648" s="786">
        <f t="shared" si="96"/>
        <v>179.5152128</v>
      </c>
      <c r="O648" s="244"/>
      <c r="P648" s="310">
        <f t="shared" si="90"/>
        <v>1973728</v>
      </c>
      <c r="Q648" s="786">
        <f t="shared" si="97"/>
        <v>132.43714880000002</v>
      </c>
      <c r="R648" s="308"/>
      <c r="S648" s="786">
        <f t="shared" si="93"/>
        <v>0</v>
      </c>
      <c r="T648" s="248"/>
      <c r="U648" s="175">
        <f t="shared" si="98"/>
        <v>311.9523616</v>
      </c>
      <c r="V648" s="3"/>
      <c r="W648" s="62"/>
      <c r="X648" s="180" t="s">
        <v>159</v>
      </c>
      <c r="Y648" s="955">
        <v>177.6948696</v>
      </c>
      <c r="Z648" s="955">
        <v>131.0472142</v>
      </c>
      <c r="AA648" s="175">
        <f t="shared" si="99"/>
        <v>308.74208380000005</v>
      </c>
      <c r="AB648" s="4"/>
    </row>
    <row r="649" spans="1:28" ht="15.75">
      <c r="A649" s="545">
        <v>6</v>
      </c>
      <c r="B649" s="685" t="s">
        <v>160</v>
      </c>
      <c r="C649" s="951">
        <f t="shared" si="89"/>
        <v>6895293</v>
      </c>
      <c r="D649" s="908">
        <f t="shared" si="94"/>
        <v>363.7866166</v>
      </c>
      <c r="E649" s="909">
        <f t="shared" si="91"/>
        <v>359.279054</v>
      </c>
      <c r="F649" s="952">
        <f t="shared" si="95"/>
        <v>0.9876093226239923</v>
      </c>
      <c r="G649" s="229"/>
      <c r="H649" s="229"/>
      <c r="I649" s="229"/>
      <c r="L649" s="685" t="s">
        <v>160</v>
      </c>
      <c r="M649" s="308">
        <f t="shared" si="92"/>
        <v>4434419</v>
      </c>
      <c r="N649" s="786">
        <f t="shared" si="96"/>
        <v>198.6619712</v>
      </c>
      <c r="O649" s="244"/>
      <c r="P649" s="310">
        <f t="shared" si="90"/>
        <v>2460874</v>
      </c>
      <c r="Q649" s="786">
        <f t="shared" si="97"/>
        <v>165.1246454</v>
      </c>
      <c r="R649" s="308"/>
      <c r="S649" s="786">
        <f t="shared" si="93"/>
        <v>0</v>
      </c>
      <c r="T649" s="248"/>
      <c r="U649" s="175">
        <f t="shared" si="98"/>
        <v>363.7866166</v>
      </c>
      <c r="V649" s="3"/>
      <c r="W649" s="62"/>
      <c r="X649" s="180" t="s">
        <v>161</v>
      </c>
      <c r="Y649" s="955">
        <v>196.2429664</v>
      </c>
      <c r="Z649" s="955">
        <v>163.0360876</v>
      </c>
      <c r="AA649" s="175">
        <f t="shared" si="99"/>
        <v>359.279054</v>
      </c>
      <c r="AB649" s="4"/>
    </row>
    <row r="650" spans="1:28" ht="15.75">
      <c r="A650" s="545">
        <v>7</v>
      </c>
      <c r="B650" s="685" t="s">
        <v>161</v>
      </c>
      <c r="C650" s="951">
        <f t="shared" si="89"/>
        <v>4474562</v>
      </c>
      <c r="D650" s="908">
        <f t="shared" si="94"/>
        <v>232.3768958</v>
      </c>
      <c r="E650" s="909">
        <f t="shared" si="91"/>
        <v>228.35548305999998</v>
      </c>
      <c r="F650" s="952">
        <f t="shared" si="95"/>
        <v>0.9826944381619542</v>
      </c>
      <c r="G650" s="229"/>
      <c r="H650" s="229"/>
      <c r="I650" s="229"/>
      <c r="L650" s="685" t="s">
        <v>161</v>
      </c>
      <c r="M650" s="308">
        <f t="shared" si="92"/>
        <v>3043328</v>
      </c>
      <c r="N650" s="786">
        <f t="shared" si="96"/>
        <v>136.3410944</v>
      </c>
      <c r="O650" s="244"/>
      <c r="P650" s="310">
        <f t="shared" si="90"/>
        <v>1431234</v>
      </c>
      <c r="Q650" s="786">
        <f t="shared" si="97"/>
        <v>96.03580140000001</v>
      </c>
      <c r="R650" s="308"/>
      <c r="S650" s="786">
        <f t="shared" si="93"/>
        <v>0</v>
      </c>
      <c r="T650" s="248"/>
      <c r="U650" s="175">
        <f t="shared" si="98"/>
        <v>232.3768958</v>
      </c>
      <c r="V650" s="3"/>
      <c r="W650" s="62"/>
      <c r="X650" s="180" t="s">
        <v>160</v>
      </c>
      <c r="Y650" s="955">
        <v>133.65382169999998</v>
      </c>
      <c r="Z650" s="955">
        <v>94.70166136</v>
      </c>
      <c r="AA650" s="175">
        <f t="shared" si="99"/>
        <v>228.35548305999998</v>
      </c>
      <c r="AB650" s="4"/>
    </row>
    <row r="651" spans="1:28" ht="15.75">
      <c r="A651" s="545">
        <v>8</v>
      </c>
      <c r="B651" s="685" t="s">
        <v>162</v>
      </c>
      <c r="C651" s="951">
        <f t="shared" si="89"/>
        <v>3782174</v>
      </c>
      <c r="D651" s="908">
        <f t="shared" si="94"/>
        <v>196.1821726</v>
      </c>
      <c r="E651" s="909">
        <f t="shared" si="91"/>
        <v>193.80960520000002</v>
      </c>
      <c r="F651" s="952">
        <f t="shared" si="95"/>
        <v>0.9879063047954033</v>
      </c>
      <c r="G651" s="229"/>
      <c r="H651" s="229"/>
      <c r="I651" s="229"/>
      <c r="L651" s="685" t="s">
        <v>162</v>
      </c>
      <c r="M651" s="308">
        <f t="shared" si="92"/>
        <v>2583036</v>
      </c>
      <c r="N651" s="786">
        <f t="shared" si="96"/>
        <v>115.7200128</v>
      </c>
      <c r="O651" s="244"/>
      <c r="P651" s="310">
        <f t="shared" si="90"/>
        <v>1199138</v>
      </c>
      <c r="Q651" s="786">
        <f t="shared" si="97"/>
        <v>80.4621598</v>
      </c>
      <c r="R651" s="308"/>
      <c r="S651" s="786">
        <f t="shared" si="93"/>
        <v>0</v>
      </c>
      <c r="T651" s="248"/>
      <c r="U651" s="175">
        <f t="shared" si="98"/>
        <v>196.1821726</v>
      </c>
      <c r="V651" s="3"/>
      <c r="W651" s="62"/>
      <c r="X651" s="180" t="s">
        <v>162</v>
      </c>
      <c r="Y651" s="955">
        <v>114.31524040000001</v>
      </c>
      <c r="Z651" s="955">
        <v>79.4943648</v>
      </c>
      <c r="AA651" s="175">
        <f t="shared" si="99"/>
        <v>193.80960520000002</v>
      </c>
      <c r="AB651" s="4"/>
    </row>
    <row r="652" spans="1:28" ht="15.75">
      <c r="A652" s="545">
        <v>9</v>
      </c>
      <c r="B652" s="685" t="s">
        <v>163</v>
      </c>
      <c r="C652" s="951">
        <f t="shared" si="89"/>
        <v>7556064</v>
      </c>
      <c r="D652" s="908">
        <f t="shared" si="94"/>
        <v>388.4051074</v>
      </c>
      <c r="E652" s="909">
        <f t="shared" si="91"/>
        <v>384.55149033333333</v>
      </c>
      <c r="F652" s="952">
        <f t="shared" si="95"/>
        <v>0.9900783563520497</v>
      </c>
      <c r="G652" s="229"/>
      <c r="H652" s="229"/>
      <c r="I652" s="229"/>
      <c r="L652" s="685" t="s">
        <v>163</v>
      </c>
      <c r="M652" s="308">
        <f t="shared" si="92"/>
        <v>5318690</v>
      </c>
      <c r="N652" s="786">
        <f t="shared" si="96"/>
        <v>238.27731200000002</v>
      </c>
      <c r="O652" s="244"/>
      <c r="P652" s="310">
        <f t="shared" si="90"/>
        <v>2237374</v>
      </c>
      <c r="Q652" s="786">
        <f t="shared" si="97"/>
        <v>150.1277954</v>
      </c>
      <c r="R652" s="308"/>
      <c r="S652" s="786">
        <f t="shared" si="93"/>
        <v>0</v>
      </c>
      <c r="T652" s="248"/>
      <c r="U652" s="175">
        <f t="shared" si="98"/>
        <v>388.4051074</v>
      </c>
      <c r="V652" s="3"/>
      <c r="W652" s="62"/>
      <c r="X652" s="180" t="s">
        <v>163</v>
      </c>
      <c r="Y652" s="955">
        <v>236.026243</v>
      </c>
      <c r="Z652" s="955">
        <v>148.52524733333334</v>
      </c>
      <c r="AA652" s="175">
        <f t="shared" si="99"/>
        <v>384.55149033333333</v>
      </c>
      <c r="AB652" s="4"/>
    </row>
    <row r="653" spans="1:28" ht="15.75">
      <c r="A653" s="545">
        <v>10</v>
      </c>
      <c r="B653" s="685" t="s">
        <v>164</v>
      </c>
      <c r="C653" s="951">
        <f t="shared" si="89"/>
        <v>7395894</v>
      </c>
      <c r="D653" s="908">
        <f t="shared" si="94"/>
        <v>386.1341311</v>
      </c>
      <c r="E653" s="909">
        <f t="shared" si="91"/>
        <v>382.6415721333333</v>
      </c>
      <c r="F653" s="952">
        <f t="shared" si="95"/>
        <v>0.9909550627997653</v>
      </c>
      <c r="G653" s="229"/>
      <c r="H653" s="229"/>
      <c r="I653" s="229"/>
      <c r="L653" s="685" t="s">
        <v>164</v>
      </c>
      <c r="M653" s="308">
        <f t="shared" si="92"/>
        <v>4938581</v>
      </c>
      <c r="N653" s="786">
        <f t="shared" si="96"/>
        <v>221.24842880000003</v>
      </c>
      <c r="O653" s="244"/>
      <c r="P653" s="310">
        <f t="shared" si="90"/>
        <v>2457313</v>
      </c>
      <c r="Q653" s="786">
        <f t="shared" si="97"/>
        <v>164.8857023</v>
      </c>
      <c r="R653" s="308"/>
      <c r="S653" s="786">
        <f t="shared" si="93"/>
        <v>0</v>
      </c>
      <c r="T653" s="248"/>
      <c r="U653" s="175">
        <f t="shared" si="98"/>
        <v>386.1341311</v>
      </c>
      <c r="V653" s="3"/>
      <c r="W653" s="62"/>
      <c r="X653" s="180" t="s">
        <v>164</v>
      </c>
      <c r="Y653" s="955">
        <v>219.2302336</v>
      </c>
      <c r="Z653" s="955">
        <v>163.41133853333332</v>
      </c>
      <c r="AA653" s="175">
        <f t="shared" si="99"/>
        <v>382.6415721333333</v>
      </c>
      <c r="AB653" s="4"/>
    </row>
    <row r="654" spans="1:28" ht="15.75">
      <c r="A654" s="545">
        <v>11</v>
      </c>
      <c r="B654" s="685" t="s">
        <v>143</v>
      </c>
      <c r="C654" s="951">
        <f t="shared" si="89"/>
        <v>1241146</v>
      </c>
      <c r="D654" s="908">
        <f t="shared" si="94"/>
        <v>64.6169785</v>
      </c>
      <c r="E654" s="909">
        <f t="shared" si="91"/>
        <v>63.02065416666667</v>
      </c>
      <c r="F654" s="952">
        <f t="shared" si="95"/>
        <v>0.9752955899457085</v>
      </c>
      <c r="G654" s="229"/>
      <c r="H654" s="229"/>
      <c r="I654" s="229"/>
      <c r="L654" s="685" t="s">
        <v>143</v>
      </c>
      <c r="M654" s="308">
        <f t="shared" si="92"/>
        <v>836947</v>
      </c>
      <c r="N654" s="786">
        <f t="shared" si="96"/>
        <v>37.495225600000005</v>
      </c>
      <c r="O654" s="244"/>
      <c r="P654" s="310">
        <f t="shared" si="90"/>
        <v>404199</v>
      </c>
      <c r="Q654" s="786">
        <f t="shared" si="97"/>
        <v>27.1217529</v>
      </c>
      <c r="R654" s="311"/>
      <c r="S654" s="786">
        <f t="shared" si="93"/>
        <v>0</v>
      </c>
      <c r="T654" s="248"/>
      <c r="U654" s="175">
        <f t="shared" si="98"/>
        <v>64.6169785</v>
      </c>
      <c r="V654" s="3"/>
      <c r="W654" s="62"/>
      <c r="X654" s="184" t="s">
        <v>143</v>
      </c>
      <c r="Y654" s="955">
        <v>36.4845835</v>
      </c>
      <c r="Z654" s="955">
        <v>26.536070666666667</v>
      </c>
      <c r="AA654" s="175">
        <f t="shared" si="99"/>
        <v>63.02065416666667</v>
      </c>
      <c r="AB654" s="4"/>
    </row>
    <row r="655" spans="1:28" ht="15.75">
      <c r="A655" s="545">
        <v>12</v>
      </c>
      <c r="B655" s="685" t="s">
        <v>144</v>
      </c>
      <c r="C655" s="951">
        <f t="shared" si="89"/>
        <v>1386505</v>
      </c>
      <c r="D655" s="908">
        <f t="shared" si="94"/>
        <v>70.4152833</v>
      </c>
      <c r="E655" s="909">
        <f t="shared" si="91"/>
        <v>68.6692415</v>
      </c>
      <c r="F655" s="952">
        <f t="shared" si="95"/>
        <v>0.9752036529831017</v>
      </c>
      <c r="G655" s="229"/>
      <c r="H655" s="229"/>
      <c r="I655" s="229"/>
      <c r="L655" s="685" t="s">
        <v>144</v>
      </c>
      <c r="M655" s="308">
        <f t="shared" si="92"/>
        <v>1014314</v>
      </c>
      <c r="N655" s="786">
        <f t="shared" si="96"/>
        <v>45.441267200000006</v>
      </c>
      <c r="O655" s="244"/>
      <c r="P655" s="310">
        <f t="shared" si="90"/>
        <v>372191</v>
      </c>
      <c r="Q655" s="786">
        <f t="shared" si="97"/>
        <v>24.9740161</v>
      </c>
      <c r="R655" s="308"/>
      <c r="S655" s="786">
        <f t="shared" si="93"/>
        <v>0</v>
      </c>
      <c r="T655" s="248"/>
      <c r="U655" s="175">
        <f t="shared" si="98"/>
        <v>70.4152833</v>
      </c>
      <c r="V655" s="3"/>
      <c r="W655" s="62"/>
      <c r="X655" s="180" t="s">
        <v>144</v>
      </c>
      <c r="Y655" s="955">
        <v>44.3288705</v>
      </c>
      <c r="Z655" s="955">
        <v>24.340371000000005</v>
      </c>
      <c r="AA655" s="175">
        <f t="shared" si="99"/>
        <v>68.6692415</v>
      </c>
      <c r="AB655" s="4"/>
    </row>
    <row r="656" spans="1:28" ht="15.75">
      <c r="A656" s="545">
        <v>13</v>
      </c>
      <c r="B656" s="685" t="s">
        <v>145</v>
      </c>
      <c r="C656" s="951">
        <f t="shared" si="89"/>
        <v>4038293</v>
      </c>
      <c r="D656" s="908">
        <f t="shared" si="94"/>
        <v>211.77723229999998</v>
      </c>
      <c r="E656" s="909">
        <f t="shared" si="91"/>
        <v>216.81998666666664</v>
      </c>
      <c r="F656" s="952">
        <f>E656/D656</f>
        <v>1.0238115982152565</v>
      </c>
      <c r="G656" s="229"/>
      <c r="H656" s="229"/>
      <c r="I656" s="229"/>
      <c r="L656" s="685" t="s">
        <v>145</v>
      </c>
      <c r="M656" s="308">
        <f t="shared" si="92"/>
        <v>2654360</v>
      </c>
      <c r="N656" s="786">
        <f t="shared" si="96"/>
        <v>118.915328</v>
      </c>
      <c r="O656" s="244"/>
      <c r="P656" s="310">
        <f t="shared" si="90"/>
        <v>1383933</v>
      </c>
      <c r="Q656" s="786">
        <f t="shared" si="97"/>
        <v>92.86190429999999</v>
      </c>
      <c r="R656" s="308"/>
      <c r="S656" s="786">
        <f t="shared" si="93"/>
        <v>0</v>
      </c>
      <c r="T656" s="248"/>
      <c r="U656" s="175">
        <f t="shared" si="98"/>
        <v>211.77723229999998</v>
      </c>
      <c r="V656" s="3"/>
      <c r="W656" s="62"/>
      <c r="X656" s="214" t="s">
        <v>145</v>
      </c>
      <c r="Y656" s="955">
        <v>122.02999999999999</v>
      </c>
      <c r="Z656" s="955">
        <v>94.78998666666666</v>
      </c>
      <c r="AA656" s="175">
        <f t="shared" si="99"/>
        <v>216.81998666666664</v>
      </c>
      <c r="AB656" s="4"/>
    </row>
    <row r="657" spans="1:28" ht="15.75">
      <c r="A657" s="545">
        <v>14</v>
      </c>
      <c r="B657" s="685" t="s">
        <v>146</v>
      </c>
      <c r="C657" s="951">
        <f t="shared" si="89"/>
        <v>4074884</v>
      </c>
      <c r="D657" s="908">
        <f t="shared" si="94"/>
        <v>209.5831837</v>
      </c>
      <c r="E657" s="909">
        <f t="shared" si="91"/>
        <v>204.83589386000003</v>
      </c>
      <c r="F657" s="952">
        <f aca="true" t="shared" si="100" ref="F657:F663">E657/D657</f>
        <v>0.9773488991044467</v>
      </c>
      <c r="G657" s="229"/>
      <c r="H657" s="229"/>
      <c r="I657" s="229"/>
      <c r="L657" s="685" t="s">
        <v>146</v>
      </c>
      <c r="M657" s="308">
        <f t="shared" si="92"/>
        <v>2862849</v>
      </c>
      <c r="N657" s="786">
        <f t="shared" si="96"/>
        <v>128.2556352</v>
      </c>
      <c r="O657" s="244"/>
      <c r="P657" s="310">
        <f t="shared" si="90"/>
        <v>1212035</v>
      </c>
      <c r="Q657" s="786">
        <f t="shared" si="97"/>
        <v>81.32754849999999</v>
      </c>
      <c r="R657" s="308"/>
      <c r="S657" s="786">
        <f t="shared" si="93"/>
        <v>0</v>
      </c>
      <c r="T657" s="248"/>
      <c r="U657" s="175">
        <f t="shared" si="98"/>
        <v>209.5831837</v>
      </c>
      <c r="V657" s="3"/>
      <c r="W657" s="62"/>
      <c r="X657" s="214" t="s">
        <v>146</v>
      </c>
      <c r="Y657" s="955">
        <v>125.38315400000002</v>
      </c>
      <c r="Z657" s="955">
        <v>79.45273986000001</v>
      </c>
      <c r="AA657" s="175">
        <f t="shared" si="99"/>
        <v>204.83589386000003</v>
      </c>
      <c r="AB657" s="4"/>
    </row>
    <row r="658" spans="1:28" ht="15.75">
      <c r="A658" s="545">
        <v>15</v>
      </c>
      <c r="B658" s="685" t="s">
        <v>147</v>
      </c>
      <c r="C658" s="951">
        <f t="shared" si="89"/>
        <v>1851420</v>
      </c>
      <c r="D658" s="908">
        <f t="shared" si="94"/>
        <v>95.72552999999999</v>
      </c>
      <c r="E658" s="909">
        <f t="shared" si="91"/>
        <v>93.418058</v>
      </c>
      <c r="F658" s="952">
        <f t="shared" si="100"/>
        <v>0.9758949153898653</v>
      </c>
      <c r="G658" s="229"/>
      <c r="H658" s="229"/>
      <c r="I658" s="229"/>
      <c r="L658" s="685" t="s">
        <v>147</v>
      </c>
      <c r="M658" s="308">
        <f t="shared" si="92"/>
        <v>1278240</v>
      </c>
      <c r="N658" s="786">
        <f t="shared" si="96"/>
        <v>57.265152</v>
      </c>
      <c r="O658" s="244"/>
      <c r="P658" s="310">
        <f t="shared" si="90"/>
        <v>573180</v>
      </c>
      <c r="Q658" s="786">
        <f t="shared" si="97"/>
        <v>38.460378</v>
      </c>
      <c r="R658" s="308"/>
      <c r="S658" s="786">
        <f t="shared" si="93"/>
        <v>0</v>
      </c>
      <c r="T658" s="248"/>
      <c r="U658" s="175">
        <f t="shared" si="98"/>
        <v>95.72552999999999</v>
      </c>
      <c r="V658" s="3"/>
      <c r="W658" s="62"/>
      <c r="X658" s="214" t="s">
        <v>147</v>
      </c>
      <c r="Y658" s="955">
        <v>55.88994</v>
      </c>
      <c r="Z658" s="955">
        <v>37.52811799999999</v>
      </c>
      <c r="AA658" s="175">
        <f t="shared" si="99"/>
        <v>93.418058</v>
      </c>
      <c r="AB658" s="4"/>
    </row>
    <row r="659" spans="1:28" ht="15.75">
      <c r="A659" s="545">
        <v>16</v>
      </c>
      <c r="B659" s="685" t="s">
        <v>148</v>
      </c>
      <c r="C659" s="951">
        <f t="shared" si="89"/>
        <v>2451232</v>
      </c>
      <c r="D659" s="908">
        <f t="shared" si="94"/>
        <v>125.0485689</v>
      </c>
      <c r="E659" s="909">
        <f t="shared" si="91"/>
        <v>122.29987785666668</v>
      </c>
      <c r="F659" s="952">
        <f t="shared" si="100"/>
        <v>0.9780190123924455</v>
      </c>
      <c r="G659" s="229"/>
      <c r="H659" s="229"/>
      <c r="I659" s="229"/>
      <c r="L659" s="685" t="s">
        <v>148</v>
      </c>
      <c r="M659" s="308">
        <f t="shared" si="92"/>
        <v>1768121</v>
      </c>
      <c r="N659" s="786">
        <f t="shared" si="96"/>
        <v>79.21182080000001</v>
      </c>
      <c r="O659" s="244"/>
      <c r="P659" s="310">
        <f t="shared" si="90"/>
        <v>683111</v>
      </c>
      <c r="Q659" s="786">
        <f t="shared" si="97"/>
        <v>45.836748099999994</v>
      </c>
      <c r="R659" s="308"/>
      <c r="S659" s="786">
        <f t="shared" si="93"/>
        <v>0</v>
      </c>
      <c r="T659" s="248"/>
      <c r="U659" s="175">
        <f t="shared" si="98"/>
        <v>125.0485689</v>
      </c>
      <c r="V659" s="3"/>
      <c r="W659" s="62"/>
      <c r="X659" s="214" t="s">
        <v>148</v>
      </c>
      <c r="Y659" s="955">
        <v>77.47707840000001</v>
      </c>
      <c r="Z659" s="955">
        <v>44.822799456666665</v>
      </c>
      <c r="AA659" s="175">
        <f t="shared" si="99"/>
        <v>122.29987785666668</v>
      </c>
      <c r="AB659" s="4"/>
    </row>
    <row r="660" spans="1:28" ht="15.75">
      <c r="A660" s="545">
        <v>17</v>
      </c>
      <c r="B660" s="685" t="s">
        <v>149</v>
      </c>
      <c r="C660" s="951">
        <f t="shared" si="89"/>
        <v>1022610</v>
      </c>
      <c r="D660" s="908">
        <f t="shared" si="94"/>
        <v>51.510132000000006</v>
      </c>
      <c r="E660" s="909">
        <f t="shared" si="91"/>
        <v>50.30510700000001</v>
      </c>
      <c r="F660" s="952">
        <f t="shared" si="100"/>
        <v>0.9766060587847066</v>
      </c>
      <c r="G660" s="229"/>
      <c r="H660" s="229"/>
      <c r="I660" s="229"/>
      <c r="L660" s="685" t="s">
        <v>149</v>
      </c>
      <c r="M660" s="308">
        <f t="shared" si="92"/>
        <v>767130</v>
      </c>
      <c r="N660" s="786">
        <f t="shared" si="96"/>
        <v>34.36742400000001</v>
      </c>
      <c r="O660" s="244"/>
      <c r="P660" s="310">
        <f t="shared" si="90"/>
        <v>255480</v>
      </c>
      <c r="Q660" s="786">
        <f t="shared" si="97"/>
        <v>17.142708</v>
      </c>
      <c r="R660" s="308"/>
      <c r="S660" s="786">
        <f t="shared" si="93"/>
        <v>0</v>
      </c>
      <c r="T660" s="248"/>
      <c r="U660" s="175">
        <f t="shared" si="98"/>
        <v>51.510132000000006</v>
      </c>
      <c r="V660" s="3"/>
      <c r="W660" s="62"/>
      <c r="X660" s="214" t="s">
        <v>149</v>
      </c>
      <c r="Y660" s="955">
        <v>33.567185</v>
      </c>
      <c r="Z660" s="955">
        <v>16.737922</v>
      </c>
      <c r="AA660" s="175">
        <f t="shared" si="99"/>
        <v>50.30510700000001</v>
      </c>
      <c r="AB660" s="4"/>
    </row>
    <row r="661" spans="1:28" ht="15.75">
      <c r="A661" s="545">
        <v>18</v>
      </c>
      <c r="B661" s="685" t="s">
        <v>150</v>
      </c>
      <c r="C661" s="951">
        <f t="shared" si="89"/>
        <v>5086523</v>
      </c>
      <c r="D661" s="908">
        <f t="shared" si="94"/>
        <v>269.1796883</v>
      </c>
      <c r="E661" s="909">
        <f t="shared" si="91"/>
        <v>264.558827</v>
      </c>
      <c r="F661" s="952">
        <f t="shared" si="100"/>
        <v>0.9828335439082236</v>
      </c>
      <c r="G661" s="229"/>
      <c r="H661" s="229"/>
      <c r="I661" s="229"/>
      <c r="L661" s="685" t="s">
        <v>150</v>
      </c>
      <c r="M661" s="308">
        <f t="shared" si="92"/>
        <v>3234350</v>
      </c>
      <c r="N661" s="786">
        <f t="shared" si="96"/>
        <v>144.89888000000002</v>
      </c>
      <c r="O661" s="244"/>
      <c r="P661" s="310">
        <f t="shared" si="90"/>
        <v>1852173</v>
      </c>
      <c r="Q661" s="786">
        <f t="shared" si="97"/>
        <v>124.2808083</v>
      </c>
      <c r="R661" s="308"/>
      <c r="S661" s="786">
        <f t="shared" si="93"/>
        <v>0</v>
      </c>
      <c r="T661" s="248"/>
      <c r="U661" s="175">
        <f t="shared" si="98"/>
        <v>269.1796883</v>
      </c>
      <c r="V661" s="3"/>
      <c r="W661" s="62"/>
      <c r="X661" s="214" t="s">
        <v>150</v>
      </c>
      <c r="Y661" s="955">
        <v>142.420995</v>
      </c>
      <c r="Z661" s="955">
        <v>122.137832</v>
      </c>
      <c r="AA661" s="175">
        <f t="shared" si="99"/>
        <v>264.558827</v>
      </c>
      <c r="AB661" s="4"/>
    </row>
    <row r="662" spans="1:28" ht="15.75">
      <c r="A662" s="545">
        <v>19</v>
      </c>
      <c r="B662" s="685" t="s">
        <v>151</v>
      </c>
      <c r="C662" s="951">
        <f t="shared" si="89"/>
        <v>2271079</v>
      </c>
      <c r="D662" s="908">
        <f t="shared" si="94"/>
        <v>122.9931172</v>
      </c>
      <c r="E662" s="909">
        <f t="shared" si="91"/>
        <v>119.94282899999999</v>
      </c>
      <c r="F662" s="952">
        <f t="shared" si="100"/>
        <v>0.9751995211647501</v>
      </c>
      <c r="G662" s="229"/>
      <c r="H662" s="229"/>
      <c r="I662" s="229"/>
      <c r="L662" s="685" t="s">
        <v>151</v>
      </c>
      <c r="M662" s="308">
        <f t="shared" si="92"/>
        <v>1318219</v>
      </c>
      <c r="N662" s="786">
        <f t="shared" si="96"/>
        <v>59.0562112</v>
      </c>
      <c r="O662" s="244"/>
      <c r="P662" s="310">
        <f t="shared" si="90"/>
        <v>952860</v>
      </c>
      <c r="Q662" s="786">
        <f t="shared" si="97"/>
        <v>63.93690599999999</v>
      </c>
      <c r="R662" s="308"/>
      <c r="S662" s="786">
        <f t="shared" si="93"/>
        <v>0</v>
      </c>
      <c r="T662" s="248"/>
      <c r="U662" s="175">
        <f t="shared" si="98"/>
        <v>122.9931172</v>
      </c>
      <c r="V662" s="3"/>
      <c r="W662" s="62"/>
      <c r="X662" s="214" t="s">
        <v>151</v>
      </c>
      <c r="Y662" s="955">
        <v>57.592829</v>
      </c>
      <c r="Z662" s="955">
        <v>62.349999999999994</v>
      </c>
      <c r="AA662" s="175">
        <f t="shared" si="99"/>
        <v>119.94282899999999</v>
      </c>
      <c r="AB662" s="4"/>
    </row>
    <row r="663" spans="1:28" ht="16.5" thickBot="1">
      <c r="A663" s="545">
        <v>20</v>
      </c>
      <c r="B663" s="685" t="s">
        <v>152</v>
      </c>
      <c r="C663" s="951">
        <f t="shared" si="89"/>
        <v>5987762</v>
      </c>
      <c r="D663" s="908">
        <f t="shared" si="94"/>
        <v>313.6182109</v>
      </c>
      <c r="E663" s="909">
        <f t="shared" si="91"/>
        <v>306.86072</v>
      </c>
      <c r="F663" s="952">
        <f t="shared" si="100"/>
        <v>0.9784531297445777</v>
      </c>
      <c r="G663" s="229"/>
      <c r="H663" s="229"/>
      <c r="I663" s="229"/>
      <c r="L663" s="685" t="s">
        <v>152</v>
      </c>
      <c r="M663" s="308">
        <f t="shared" si="92"/>
        <v>3953391</v>
      </c>
      <c r="N663" s="786">
        <f t="shared" si="96"/>
        <v>177.11191680000005</v>
      </c>
      <c r="O663" s="244"/>
      <c r="P663" s="310">
        <f t="shared" si="90"/>
        <v>2034371</v>
      </c>
      <c r="Q663" s="786">
        <f t="shared" si="97"/>
        <v>136.5062941</v>
      </c>
      <c r="R663" s="308"/>
      <c r="S663" s="786">
        <f t="shared" si="93"/>
        <v>0</v>
      </c>
      <c r="T663" s="248"/>
      <c r="U663" s="175">
        <f t="shared" si="98"/>
        <v>313.6182109</v>
      </c>
      <c r="V663" s="3"/>
      <c r="W663" s="62"/>
      <c r="X663" s="214" t="s">
        <v>152</v>
      </c>
      <c r="Y663" s="955">
        <v>173.36730000000003</v>
      </c>
      <c r="Z663" s="955">
        <v>133.49342</v>
      </c>
      <c r="AA663" s="175">
        <f t="shared" si="99"/>
        <v>306.86072</v>
      </c>
      <c r="AB663" s="4"/>
    </row>
    <row r="664" spans="1:28" ht="16.5" thickBot="1">
      <c r="A664" s="1167" t="s">
        <v>20</v>
      </c>
      <c r="B664" s="1168"/>
      <c r="C664" s="628">
        <f>SUM(C644:C663)</f>
        <v>87149017</v>
      </c>
      <c r="D664" s="919">
        <f>SUM(D644:D663)</f>
        <v>4566.3173358</v>
      </c>
      <c r="E664" s="919">
        <f>SUM(E644:E663)</f>
        <v>4511.3804343599995</v>
      </c>
      <c r="F664" s="953">
        <f t="shared" si="95"/>
        <v>0.9879691012691355</v>
      </c>
      <c r="G664" s="229"/>
      <c r="H664" s="229"/>
      <c r="I664" s="229"/>
      <c r="L664" s="245" t="s">
        <v>20</v>
      </c>
      <c r="M664" s="174">
        <f>SUM(M644:M663)</f>
        <v>57461063</v>
      </c>
      <c r="N664" s="313">
        <f>SUM(N644:N663)</f>
        <v>2574.2556224000004</v>
      </c>
      <c r="O664" s="174"/>
      <c r="P664" s="174">
        <f>SUM(P644:P663)</f>
        <v>29687954</v>
      </c>
      <c r="Q664" s="313">
        <f>SUM(Q644:Q663)</f>
        <v>1992.0617134</v>
      </c>
      <c r="R664" s="174">
        <f>SUM(R643:R663)</f>
        <v>0</v>
      </c>
      <c r="S664" s="786">
        <f t="shared" si="93"/>
        <v>0</v>
      </c>
      <c r="T664" s="81"/>
      <c r="U664" s="175">
        <f t="shared" si="98"/>
        <v>4566.3173358</v>
      </c>
      <c r="V664" s="3"/>
      <c r="W664" s="4"/>
      <c r="X664" s="120" t="s">
        <v>20</v>
      </c>
      <c r="Y664" s="313">
        <f>SUM(Y644:Y663)</f>
        <v>2543.13773595</v>
      </c>
      <c r="Z664" s="313">
        <f>SUM(Z644:Z663)</f>
        <v>1968.24269841</v>
      </c>
      <c r="AA664" s="313">
        <f>SUM(AA644:AA663)</f>
        <v>4511.3804343599995</v>
      </c>
      <c r="AB664" s="4"/>
    </row>
    <row r="665" spans="1:35" ht="15.75" hidden="1">
      <c r="A665" s="511"/>
      <c r="B665" s="511"/>
      <c r="C665" s="546"/>
      <c r="D665" s="546"/>
      <c r="E665" s="547"/>
      <c r="F665" s="548"/>
      <c r="G665" s="229"/>
      <c r="H665" s="229"/>
      <c r="I665" s="229"/>
      <c r="J665" s="229"/>
      <c r="L665" s="229"/>
      <c r="S665" s="43"/>
      <c r="T665" s="64"/>
      <c r="U665" s="173"/>
      <c r="V665" s="64"/>
      <c r="W665" s="64"/>
      <c r="X665" s="4"/>
      <c r="Y665" s="4"/>
      <c r="Z665" s="4"/>
      <c r="AA665" s="4"/>
      <c r="AB665" s="4"/>
      <c r="AC665" s="43"/>
      <c r="AD665" s="4"/>
      <c r="AE665" s="43"/>
      <c r="AF665" s="64"/>
      <c r="AG665" s="64"/>
      <c r="AH665" s="64"/>
      <c r="AI665" s="4"/>
    </row>
    <row r="666" spans="1:35" ht="15.75" hidden="1">
      <c r="A666" s="511"/>
      <c r="B666" s="511"/>
      <c r="C666" s="546"/>
      <c r="D666" s="546"/>
      <c r="E666" s="547"/>
      <c r="F666" s="548"/>
      <c r="G666" s="229"/>
      <c r="H666" s="229"/>
      <c r="I666" s="229"/>
      <c r="J666" s="229"/>
      <c r="L666" s="229"/>
      <c r="S666" s="43"/>
      <c r="T666" s="64"/>
      <c r="U666" s="173"/>
      <c r="V666" s="64"/>
      <c r="W666" s="64"/>
      <c r="X666" s="4"/>
      <c r="Y666" s="4"/>
      <c r="Z666" s="4"/>
      <c r="AA666" s="4"/>
      <c r="AB666" s="4"/>
      <c r="AC666" s="43"/>
      <c r="AD666" s="4"/>
      <c r="AE666" s="43"/>
      <c r="AF666" s="64"/>
      <c r="AG666" s="64"/>
      <c r="AH666" s="64"/>
      <c r="AI666" s="4"/>
    </row>
    <row r="667" spans="1:25" ht="15.75" hidden="1">
      <c r="A667" s="511"/>
      <c r="B667" s="512"/>
      <c r="C667" s="524"/>
      <c r="D667" s="457"/>
      <c r="E667" s="478"/>
      <c r="F667" s="454"/>
      <c r="G667" s="229"/>
      <c r="H667" s="229"/>
      <c r="I667" s="229"/>
      <c r="J667" s="229"/>
      <c r="L667" s="229"/>
      <c r="Y667" s="18"/>
    </row>
    <row r="668" spans="1:25" ht="15.75">
      <c r="A668" s="511"/>
      <c r="B668" s="512"/>
      <c r="C668" s="524"/>
      <c r="D668" s="457"/>
      <c r="E668" s="478"/>
      <c r="F668" s="454"/>
      <c r="G668" s="229"/>
      <c r="H668" s="229"/>
      <c r="I668" s="229"/>
      <c r="J668" s="229"/>
      <c r="L668" s="229"/>
      <c r="Y668" s="18"/>
    </row>
    <row r="669" spans="1:25" ht="15.75" hidden="1">
      <c r="A669" s="511"/>
      <c r="B669" s="512"/>
      <c r="C669" s="524"/>
      <c r="D669" s="457"/>
      <c r="E669" s="478"/>
      <c r="F669" s="454"/>
      <c r="G669" s="229"/>
      <c r="H669" s="229"/>
      <c r="I669" s="229"/>
      <c r="J669" s="229"/>
      <c r="K669" s="229"/>
      <c r="Y669" s="18"/>
    </row>
    <row r="670" spans="1:26" ht="35.25" customHeight="1">
      <c r="A670" s="1173" t="s">
        <v>105</v>
      </c>
      <c r="B670" s="1173"/>
      <c r="C670" s="1173"/>
      <c r="D670" s="502"/>
      <c r="E670" s="502"/>
      <c r="F670" s="502"/>
      <c r="G670" s="502"/>
      <c r="H670" s="502"/>
      <c r="I670" s="502"/>
      <c r="J670" s="502"/>
      <c r="K670" s="502"/>
      <c r="L670" s="296"/>
      <c r="M670" s="296"/>
      <c r="N670" s="296"/>
      <c r="O670" s="296"/>
      <c r="P670" s="296"/>
      <c r="Q670" s="65"/>
      <c r="R670" s="65"/>
      <c r="S670" s="65"/>
      <c r="T670" s="65"/>
      <c r="U670" s="65"/>
      <c r="V670" s="65"/>
      <c r="W670" s="6"/>
      <c r="X670" s="6"/>
      <c r="Y670" s="6"/>
      <c r="Z670" s="6"/>
    </row>
    <row r="671" spans="1:26" ht="15" customHeight="1">
      <c r="A671" s="502" t="s">
        <v>66</v>
      </c>
      <c r="B671" s="502"/>
      <c r="C671" s="502"/>
      <c r="D671" s="502"/>
      <c r="E671" s="502"/>
      <c r="F671" s="502"/>
      <c r="G671" s="502"/>
      <c r="H671" s="502"/>
      <c r="I671" s="502"/>
      <c r="J671" s="502"/>
      <c r="K671" s="502"/>
      <c r="L671" s="296"/>
      <c r="M671" s="296"/>
      <c r="N671" s="296"/>
      <c r="O671" s="296"/>
      <c r="P671" s="296"/>
      <c r="Q671" s="65"/>
      <c r="R671" s="65"/>
      <c r="S671" s="65"/>
      <c r="T671" s="65"/>
      <c r="U671" s="65"/>
      <c r="V671" s="65"/>
      <c r="W671" s="6"/>
      <c r="X671" s="6"/>
      <c r="Y671" s="6"/>
      <c r="Z671" s="6"/>
    </row>
    <row r="672" spans="1:26" ht="15" customHeight="1">
      <c r="A672" s="1187" t="s">
        <v>428</v>
      </c>
      <c r="B672" s="1187"/>
      <c r="C672" s="1187"/>
      <c r="D672" s="1187"/>
      <c r="E672" s="502"/>
      <c r="F672" s="502"/>
      <c r="G672" s="502"/>
      <c r="H672" s="502"/>
      <c r="I672" s="502"/>
      <c r="J672" s="502"/>
      <c r="K672" s="844" t="s">
        <v>351</v>
      </c>
      <c r="L672" s="296"/>
      <c r="M672" s="296"/>
      <c r="N672" s="296"/>
      <c r="O672" s="296"/>
      <c r="P672" s="296"/>
      <c r="Q672" s="65"/>
      <c r="R672" s="65"/>
      <c r="S672" s="65"/>
      <c r="T672" s="65"/>
      <c r="U672" s="65"/>
      <c r="V672" s="65"/>
      <c r="W672" s="6"/>
      <c r="X672" s="6"/>
      <c r="Y672" s="6"/>
      <c r="Z672" s="6"/>
    </row>
    <row r="673" spans="1:26" ht="15" customHeight="1">
      <c r="A673" s="846" t="s">
        <v>59</v>
      </c>
      <c r="B673" s="846" t="s">
        <v>24</v>
      </c>
      <c r="C673" s="846" t="s">
        <v>25</v>
      </c>
      <c r="D673" s="846" t="s">
        <v>26</v>
      </c>
      <c r="E673" s="502"/>
      <c r="F673" s="502"/>
      <c r="G673" s="502"/>
      <c r="H673" s="502"/>
      <c r="I673" s="502"/>
      <c r="J673" s="502"/>
      <c r="K673" s="844" t="s">
        <v>352</v>
      </c>
      <c r="L673" s="296"/>
      <c r="M673" s="296"/>
      <c r="N673" s="296"/>
      <c r="O673" s="296"/>
      <c r="P673" s="296"/>
      <c r="Q673" s="65"/>
      <c r="R673" s="65"/>
      <c r="S673" s="65"/>
      <c r="T673" s="65"/>
      <c r="U673" s="65"/>
      <c r="V673" s="65"/>
      <c r="W673" s="6"/>
      <c r="X673" s="6"/>
      <c r="Y673" s="6"/>
      <c r="Z673" s="6"/>
    </row>
    <row r="674" spans="1:26" ht="15" customHeight="1">
      <c r="A674" s="1188" t="s">
        <v>128</v>
      </c>
      <c r="B674" s="1069" t="str">
        <f aca="true" t="shared" si="101" ref="B674:C677">B454</f>
        <v>OB as on 01.04.2019</v>
      </c>
      <c r="C674" s="1064" t="str">
        <f t="shared" si="101"/>
        <v>01.04.2019</v>
      </c>
      <c r="D674" s="1068">
        <v>250.68</v>
      </c>
      <c r="E674" s="502"/>
      <c r="F674" s="502"/>
      <c r="G674" s="502"/>
      <c r="H674" s="502"/>
      <c r="I674" s="502"/>
      <c r="J674" s="502"/>
      <c r="K674" s="844">
        <v>748.53</v>
      </c>
      <c r="L674" s="296"/>
      <c r="M674" s="296"/>
      <c r="N674" s="296"/>
      <c r="O674" s="296"/>
      <c r="P674" s="296"/>
      <c r="Q674" s="65"/>
      <c r="R674" s="65"/>
      <c r="S674" s="65"/>
      <c r="T674" s="65"/>
      <c r="U674" s="65"/>
      <c r="V674" s="65"/>
      <c r="W674" s="6"/>
      <c r="X674" s="6"/>
      <c r="Y674" s="6"/>
      <c r="Z674" s="6"/>
    </row>
    <row r="675" spans="1:26" ht="15" customHeight="1">
      <c r="A675" s="1188"/>
      <c r="B675" s="1069" t="str">
        <f t="shared" si="101"/>
        <v>Adhoc Released</v>
      </c>
      <c r="C675" s="1064" t="str">
        <f t="shared" si="101"/>
        <v>25.04.2019</v>
      </c>
      <c r="D675" s="1068">
        <v>658.13</v>
      </c>
      <c r="E675" s="502"/>
      <c r="F675" s="502"/>
      <c r="G675" s="502"/>
      <c r="H675" s="502"/>
      <c r="I675" s="502"/>
      <c r="J675" s="502"/>
      <c r="K675" s="844">
        <v>1705.18</v>
      </c>
      <c r="L675" s="296"/>
      <c r="M675" s="296"/>
      <c r="N675" s="296"/>
      <c r="O675" s="296"/>
      <c r="P675" s="296"/>
      <c r="Q675" s="65"/>
      <c r="R675" s="65"/>
      <c r="S675" s="65"/>
      <c r="T675" s="65"/>
      <c r="U675" s="65"/>
      <c r="V675" s="65"/>
      <c r="W675" s="6"/>
      <c r="X675" s="6"/>
      <c r="Y675" s="6"/>
      <c r="Z675" s="6"/>
    </row>
    <row r="676" spans="1:26" ht="35.25" customHeight="1">
      <c r="A676" s="1188"/>
      <c r="B676" s="1069" t="str">
        <f t="shared" si="101"/>
        <v>Balance of 1st Installment / Revalidation</v>
      </c>
      <c r="C676" s="1064" t="str">
        <f t="shared" si="101"/>
        <v>17.02.2020</v>
      </c>
      <c r="D676" s="1068">
        <v>-825.97</v>
      </c>
      <c r="E676" s="502"/>
      <c r="F676" s="502"/>
      <c r="G676" s="502"/>
      <c r="H676" s="502"/>
      <c r="I676" s="502"/>
      <c r="J676" s="502"/>
      <c r="K676" s="844">
        <v>2453.71</v>
      </c>
      <c r="L676" s="296"/>
      <c r="M676" s="296"/>
      <c r="N676" s="296"/>
      <c r="O676" s="296"/>
      <c r="P676" s="296"/>
      <c r="Q676" s="65"/>
      <c r="R676" s="65"/>
      <c r="S676" s="65"/>
      <c r="T676" s="65"/>
      <c r="U676" s="65"/>
      <c r="V676" s="65"/>
      <c r="W676" s="6"/>
      <c r="X676" s="6"/>
      <c r="Y676" s="6"/>
      <c r="Z676" s="6"/>
    </row>
    <row r="677" spans="1:26" ht="15" customHeight="1">
      <c r="A677" s="1188"/>
      <c r="B677" s="1069" t="str">
        <f t="shared" si="101"/>
        <v>2nd Installment</v>
      </c>
      <c r="C677" s="1064" t="str">
        <f t="shared" si="101"/>
        <v>--</v>
      </c>
      <c r="D677" s="1070" t="s">
        <v>444</v>
      </c>
      <c r="E677" s="502"/>
      <c r="F677" s="502"/>
      <c r="G677" s="502"/>
      <c r="H677" s="502"/>
      <c r="I677" s="502"/>
      <c r="J677" s="502"/>
      <c r="K677" s="848">
        <f>K676+D674</f>
        <v>2704.39</v>
      </c>
      <c r="L677" s="296"/>
      <c r="M677" s="296"/>
      <c r="N677" s="296"/>
      <c r="O677" s="296"/>
      <c r="P677" s="296"/>
      <c r="Q677" s="65"/>
      <c r="R677" s="65"/>
      <c r="S677" s="65"/>
      <c r="T677" s="65"/>
      <c r="U677" s="65"/>
      <c r="V677" s="65"/>
      <c r="W677" s="6"/>
      <c r="X677" s="6"/>
      <c r="Y677" s="6"/>
      <c r="Z677" s="6"/>
    </row>
    <row r="678" spans="1:26" ht="15" customHeight="1">
      <c r="A678" s="1188"/>
      <c r="B678" s="1189" t="s">
        <v>276</v>
      </c>
      <c r="C678" s="1189"/>
      <c r="D678" s="847">
        <f>SUM(D674:D677)</f>
        <v>82.83999999999992</v>
      </c>
      <c r="E678" s="502"/>
      <c r="F678" s="502"/>
      <c r="G678" s="502"/>
      <c r="H678" s="502"/>
      <c r="I678" s="502"/>
      <c r="J678" s="502"/>
      <c r="K678" s="502"/>
      <c r="L678" s="296"/>
      <c r="M678" s="296"/>
      <c r="N678" s="296"/>
      <c r="O678" s="296"/>
      <c r="P678" s="296"/>
      <c r="Q678" s="65"/>
      <c r="R678" s="65"/>
      <c r="S678" s="65"/>
      <c r="T678" s="65"/>
      <c r="U678" s="65"/>
      <c r="V678" s="65"/>
      <c r="W678" s="6"/>
      <c r="X678" s="6"/>
      <c r="Y678" s="6"/>
      <c r="Z678" s="6"/>
    </row>
    <row r="679" spans="1:26" ht="15" customHeight="1">
      <c r="A679" s="486"/>
      <c r="B679" s="555"/>
      <c r="C679" s="845"/>
      <c r="D679" s="455"/>
      <c r="E679" s="502"/>
      <c r="F679" s="502"/>
      <c r="G679" s="502"/>
      <c r="H679" s="502"/>
      <c r="I679" s="502"/>
      <c r="J679" s="502"/>
      <c r="K679" s="502"/>
      <c r="L679" s="296"/>
      <c r="M679" s="296"/>
      <c r="N679" s="296"/>
      <c r="O679" s="296"/>
      <c r="P679" s="296"/>
      <c r="Q679" s="65"/>
      <c r="R679" s="65"/>
      <c r="S679" s="65"/>
      <c r="T679" s="65"/>
      <c r="U679" s="65"/>
      <c r="V679" s="65"/>
      <c r="W679" s="6"/>
      <c r="X679" s="6"/>
      <c r="Y679" s="6"/>
      <c r="Z679" s="6"/>
    </row>
    <row r="680" spans="1:13" ht="24.75" customHeight="1" thickBot="1">
      <c r="A680" s="1174" t="s">
        <v>106</v>
      </c>
      <c r="B680" s="1174"/>
      <c r="C680" s="1174"/>
      <c r="D680" s="1174"/>
      <c r="E680" s="1174"/>
      <c r="F680" s="228"/>
      <c r="G680" s="229"/>
      <c r="H680" s="229"/>
      <c r="I680" s="229"/>
      <c r="J680" s="229"/>
      <c r="K680" s="229"/>
      <c r="L680" s="296"/>
      <c r="M680" s="72"/>
    </row>
    <row r="681" spans="1:29" ht="48" thickBot="1">
      <c r="A681" s="675" t="s">
        <v>9</v>
      </c>
      <c r="B681" s="676" t="s">
        <v>10</v>
      </c>
      <c r="C681" s="773" t="s">
        <v>427</v>
      </c>
      <c r="D681" s="773" t="s">
        <v>368</v>
      </c>
      <c r="E681" s="683" t="s">
        <v>91</v>
      </c>
      <c r="F681" s="683" t="s">
        <v>92</v>
      </c>
      <c r="G681" s="1072" t="s">
        <v>240</v>
      </c>
      <c r="H681" s="587"/>
      <c r="I681" s="587"/>
      <c r="J681" s="587"/>
      <c r="K681" s="23" t="s">
        <v>197</v>
      </c>
      <c r="L681" s="119" t="s">
        <v>198</v>
      </c>
      <c r="M681" s="119" t="s">
        <v>20</v>
      </c>
      <c r="O681" s="712" t="s">
        <v>199</v>
      </c>
      <c r="P681" s="712" t="s">
        <v>200</v>
      </c>
      <c r="Q681" s="712" t="s">
        <v>11</v>
      </c>
      <c r="S681" s="119" t="s">
        <v>201</v>
      </c>
      <c r="T681" s="119" t="s">
        <v>202</v>
      </c>
      <c r="U681" s="119" t="s">
        <v>203</v>
      </c>
      <c r="AB681" s="4"/>
      <c r="AC681" s="4"/>
    </row>
    <row r="682" spans="1:29" ht="15.75">
      <c r="A682" s="667">
        <v>1</v>
      </c>
      <c r="B682" s="686" t="s">
        <v>155</v>
      </c>
      <c r="C682" s="1071">
        <f>M682</f>
        <v>188.6</v>
      </c>
      <c r="D682" s="1071">
        <f>Q682</f>
        <v>15.91</v>
      </c>
      <c r="E682" s="907">
        <f>U682</f>
        <v>41.05</v>
      </c>
      <c r="F682" s="1071">
        <f>D682+E682</f>
        <v>56.959999999999994</v>
      </c>
      <c r="G682" s="912">
        <f>F682/C682</f>
        <v>0.30201484623541885</v>
      </c>
      <c r="H682" s="583"/>
      <c r="I682" s="586"/>
      <c r="J682" s="586"/>
      <c r="K682" s="341">
        <v>111.89999999999999</v>
      </c>
      <c r="L682" s="341">
        <v>76.7</v>
      </c>
      <c r="M682" s="706">
        <f>SUM(K682:L682)</f>
        <v>188.6</v>
      </c>
      <c r="O682" s="710">
        <v>9.32</v>
      </c>
      <c r="P682" s="710">
        <v>6.59</v>
      </c>
      <c r="Q682" s="662">
        <f>SUM(O682:P682)</f>
        <v>15.91</v>
      </c>
      <c r="S682" s="342">
        <v>23.91</v>
      </c>
      <c r="T682" s="342">
        <v>17.14</v>
      </c>
      <c r="U682" s="969">
        <f>SUM(S682:T682)</f>
        <v>41.05</v>
      </c>
      <c r="AB682" s="4"/>
      <c r="AC682" s="4"/>
    </row>
    <row r="683" spans="1:29" ht="15.75">
      <c r="A683" s="249">
        <v>2</v>
      </c>
      <c r="B683" s="685" t="s">
        <v>156</v>
      </c>
      <c r="C683" s="967">
        <f aca="true" t="shared" si="102" ref="C683:C701">M683</f>
        <v>71.5</v>
      </c>
      <c r="D683" s="967">
        <f aca="true" t="shared" si="103" ref="D683:D701">Q683</f>
        <v>5.52</v>
      </c>
      <c r="E683" s="909">
        <f aca="true" t="shared" si="104" ref="E683:E700">U683</f>
        <v>14.36</v>
      </c>
      <c r="F683" s="967">
        <f aca="true" t="shared" si="105" ref="F683:F701">D683+E683</f>
        <v>19.88</v>
      </c>
      <c r="G683" s="913">
        <f aca="true" t="shared" si="106" ref="G683:G701">F683/C683</f>
        <v>0.278041958041958</v>
      </c>
      <c r="H683" s="583"/>
      <c r="I683" s="586"/>
      <c r="J683" s="586"/>
      <c r="K683" s="341">
        <v>34</v>
      </c>
      <c r="L683" s="341">
        <v>37.5</v>
      </c>
      <c r="M683" s="706">
        <f aca="true" t="shared" si="107" ref="M683:M701">SUM(K683:L683)</f>
        <v>71.5</v>
      </c>
      <c r="O683" s="710">
        <v>2.4200000000000004</v>
      </c>
      <c r="P683" s="710">
        <v>3.0999999999999996</v>
      </c>
      <c r="Q683" s="662">
        <f aca="true" t="shared" si="108" ref="Q683:Q701">SUM(O683:P683)</f>
        <v>5.52</v>
      </c>
      <c r="S683" s="342">
        <v>6.76</v>
      </c>
      <c r="T683" s="342">
        <v>7.6</v>
      </c>
      <c r="U683" s="969">
        <f aca="true" t="shared" si="109" ref="U683:U701">SUM(S683:T683)</f>
        <v>14.36</v>
      </c>
      <c r="AB683" s="4"/>
      <c r="AC683" s="4"/>
    </row>
    <row r="684" spans="1:29" ht="15.75">
      <c r="A684" s="249">
        <v>3</v>
      </c>
      <c r="B684" s="685" t="s">
        <v>157</v>
      </c>
      <c r="C684" s="967">
        <f t="shared" si="102"/>
        <v>220.3</v>
      </c>
      <c r="D684" s="967">
        <f t="shared" si="103"/>
        <v>16.979999999999997</v>
      </c>
      <c r="E684" s="909">
        <f t="shared" si="104"/>
        <v>43.980000000000004</v>
      </c>
      <c r="F684" s="967">
        <f t="shared" si="105"/>
        <v>60.96</v>
      </c>
      <c r="G684" s="913">
        <f t="shared" si="106"/>
        <v>0.276713572401271</v>
      </c>
      <c r="H684" s="583"/>
      <c r="I684" s="586"/>
      <c r="J684" s="586"/>
      <c r="K684" s="341">
        <v>115.3</v>
      </c>
      <c r="L684" s="341">
        <v>105</v>
      </c>
      <c r="M684" s="706">
        <f t="shared" si="107"/>
        <v>220.3</v>
      </c>
      <c r="O684" s="710">
        <v>8.78</v>
      </c>
      <c r="P684" s="710">
        <v>8.2</v>
      </c>
      <c r="Q684" s="662">
        <f t="shared" si="108"/>
        <v>16.979999999999997</v>
      </c>
      <c r="S684" s="342">
        <v>23.03</v>
      </c>
      <c r="T684" s="342">
        <v>20.95</v>
      </c>
      <c r="U684" s="969">
        <f t="shared" si="109"/>
        <v>43.980000000000004</v>
      </c>
      <c r="AB684" s="4"/>
      <c r="AC684" s="4"/>
    </row>
    <row r="685" spans="1:29" ht="15.75">
      <c r="A685" s="249">
        <v>4</v>
      </c>
      <c r="B685" s="685" t="s">
        <v>158</v>
      </c>
      <c r="C685" s="967">
        <f t="shared" si="102"/>
        <v>249.4</v>
      </c>
      <c r="D685" s="967">
        <f t="shared" si="103"/>
        <v>16.1</v>
      </c>
      <c r="E685" s="909">
        <f t="shared" si="104"/>
        <v>41.82</v>
      </c>
      <c r="F685" s="967">
        <f t="shared" si="105"/>
        <v>57.92</v>
      </c>
      <c r="G685" s="913">
        <f t="shared" si="106"/>
        <v>0.2322373696872494</v>
      </c>
      <c r="H685" s="583"/>
      <c r="I685" s="586"/>
      <c r="J685" s="586"/>
      <c r="K685" s="341">
        <v>114.30000000000001</v>
      </c>
      <c r="L685" s="341">
        <v>135.1</v>
      </c>
      <c r="M685" s="706">
        <f t="shared" si="107"/>
        <v>249.4</v>
      </c>
      <c r="O685" s="710">
        <v>7.51</v>
      </c>
      <c r="P685" s="710">
        <v>8.59</v>
      </c>
      <c r="Q685" s="662">
        <f t="shared" si="108"/>
        <v>16.1</v>
      </c>
      <c r="S685" s="342">
        <v>19.7</v>
      </c>
      <c r="T685" s="342">
        <v>22.12</v>
      </c>
      <c r="U685" s="969">
        <f t="shared" si="109"/>
        <v>41.82</v>
      </c>
      <c r="AB685" s="4"/>
      <c r="AC685" s="4"/>
    </row>
    <row r="686" spans="1:29" ht="15.75">
      <c r="A686" s="249">
        <v>5</v>
      </c>
      <c r="B686" s="685" t="s">
        <v>159</v>
      </c>
      <c r="C686" s="967">
        <f t="shared" si="102"/>
        <v>124.69999999999999</v>
      </c>
      <c r="D686" s="967">
        <f t="shared" si="103"/>
        <v>10.690000000000001</v>
      </c>
      <c r="E686" s="909">
        <f t="shared" si="104"/>
        <v>27.44</v>
      </c>
      <c r="F686" s="967">
        <f t="shared" si="105"/>
        <v>38.13</v>
      </c>
      <c r="G686" s="913">
        <f t="shared" si="106"/>
        <v>0.30577385725741785</v>
      </c>
      <c r="H686" s="583"/>
      <c r="I686" s="586"/>
      <c r="J686" s="586"/>
      <c r="K686" s="341">
        <v>68.3</v>
      </c>
      <c r="L686" s="341">
        <v>56.4</v>
      </c>
      <c r="M686" s="706">
        <f t="shared" si="107"/>
        <v>124.69999999999999</v>
      </c>
      <c r="O686" s="710">
        <v>5.720000000000001</v>
      </c>
      <c r="P686" s="710">
        <v>4.97</v>
      </c>
      <c r="Q686" s="662">
        <f t="shared" si="108"/>
        <v>10.690000000000001</v>
      </c>
      <c r="S686" s="342">
        <v>14.89</v>
      </c>
      <c r="T686" s="342">
        <v>12.55</v>
      </c>
      <c r="U686" s="969">
        <f t="shared" si="109"/>
        <v>27.44</v>
      </c>
      <c r="AB686" s="4"/>
      <c r="AC686" s="4"/>
    </row>
    <row r="687" spans="1:29" ht="15.75">
      <c r="A687" s="249">
        <v>6</v>
      </c>
      <c r="B687" s="685" t="s">
        <v>160</v>
      </c>
      <c r="C687" s="967">
        <f t="shared" si="102"/>
        <v>204.7</v>
      </c>
      <c r="D687" s="967">
        <f t="shared" si="103"/>
        <v>16.92</v>
      </c>
      <c r="E687" s="909">
        <f t="shared" si="104"/>
        <v>44.57</v>
      </c>
      <c r="F687" s="967">
        <f t="shared" si="105"/>
        <v>61.49</v>
      </c>
      <c r="G687" s="913">
        <f t="shared" si="106"/>
        <v>0.30039081582804106</v>
      </c>
      <c r="H687" s="583"/>
      <c r="I687" s="586"/>
      <c r="J687" s="586"/>
      <c r="K687" s="341">
        <v>108</v>
      </c>
      <c r="L687" s="341">
        <v>96.7</v>
      </c>
      <c r="M687" s="706">
        <f t="shared" si="107"/>
        <v>204.7</v>
      </c>
      <c r="O687" s="710">
        <v>8.799999999999999</v>
      </c>
      <c r="P687" s="710">
        <v>8.120000000000001</v>
      </c>
      <c r="Q687" s="662">
        <f t="shared" si="108"/>
        <v>16.92</v>
      </c>
      <c r="S687" s="342">
        <v>23.46</v>
      </c>
      <c r="T687" s="342">
        <v>21.11</v>
      </c>
      <c r="U687" s="969">
        <f t="shared" si="109"/>
        <v>44.57</v>
      </c>
      <c r="AB687" s="4"/>
      <c r="AC687" s="4"/>
    </row>
    <row r="688" spans="1:21" ht="15.75">
      <c r="A688" s="249">
        <v>7</v>
      </c>
      <c r="B688" s="685" t="s">
        <v>161</v>
      </c>
      <c r="C688" s="967">
        <f t="shared" si="102"/>
        <v>139.79999999999998</v>
      </c>
      <c r="D688" s="967">
        <f t="shared" si="103"/>
        <v>11.72</v>
      </c>
      <c r="E688" s="909">
        <f t="shared" si="104"/>
        <v>29.830000000000002</v>
      </c>
      <c r="F688" s="967">
        <f t="shared" si="105"/>
        <v>41.550000000000004</v>
      </c>
      <c r="G688" s="913">
        <f t="shared" si="106"/>
        <v>0.2972103004291846</v>
      </c>
      <c r="H688" s="583"/>
      <c r="I688" s="586"/>
      <c r="J688" s="586"/>
      <c r="K688" s="341">
        <v>90.69999999999999</v>
      </c>
      <c r="L688" s="341">
        <v>49.099999999999994</v>
      </c>
      <c r="M688" s="706">
        <f t="shared" si="107"/>
        <v>139.79999999999998</v>
      </c>
      <c r="O688" s="710">
        <v>7.87</v>
      </c>
      <c r="P688" s="710">
        <v>3.85</v>
      </c>
      <c r="Q688" s="662">
        <f t="shared" si="108"/>
        <v>11.72</v>
      </c>
      <c r="S688" s="342">
        <v>20.6</v>
      </c>
      <c r="T688" s="342">
        <v>9.23</v>
      </c>
      <c r="U688" s="969">
        <f t="shared" si="109"/>
        <v>29.830000000000002</v>
      </c>
    </row>
    <row r="689" spans="1:21" ht="15.75">
      <c r="A689" s="249">
        <v>8</v>
      </c>
      <c r="B689" s="685" t="s">
        <v>162</v>
      </c>
      <c r="C689" s="967">
        <f t="shared" si="102"/>
        <v>92.69999999999999</v>
      </c>
      <c r="D689" s="967">
        <f t="shared" si="103"/>
        <v>8.760000000000002</v>
      </c>
      <c r="E689" s="909">
        <f t="shared" si="104"/>
        <v>20.14</v>
      </c>
      <c r="F689" s="967">
        <f t="shared" si="105"/>
        <v>28.900000000000002</v>
      </c>
      <c r="G689" s="913">
        <f t="shared" si="106"/>
        <v>0.3117583603020497</v>
      </c>
      <c r="H689" s="583"/>
      <c r="I689" s="586"/>
      <c r="J689" s="586"/>
      <c r="K689" s="341">
        <v>52.199999999999996</v>
      </c>
      <c r="L689" s="341">
        <v>40.5</v>
      </c>
      <c r="M689" s="706">
        <f t="shared" si="107"/>
        <v>92.69999999999999</v>
      </c>
      <c r="O689" s="710">
        <v>4.720000000000001</v>
      </c>
      <c r="P689" s="710">
        <v>4.04</v>
      </c>
      <c r="Q689" s="662">
        <f t="shared" si="108"/>
        <v>8.760000000000002</v>
      </c>
      <c r="S689" s="342">
        <v>11.31</v>
      </c>
      <c r="T689" s="342">
        <v>8.83</v>
      </c>
      <c r="U689" s="969">
        <f t="shared" si="109"/>
        <v>20.14</v>
      </c>
    </row>
    <row r="690" spans="1:21" ht="15.75">
      <c r="A690" s="249">
        <v>9</v>
      </c>
      <c r="B690" s="685" t="s">
        <v>163</v>
      </c>
      <c r="C690" s="967">
        <f t="shared" si="102"/>
        <v>189.8</v>
      </c>
      <c r="D690" s="967">
        <f t="shared" si="103"/>
        <v>15.95</v>
      </c>
      <c r="E690" s="909">
        <f t="shared" si="104"/>
        <v>50.89</v>
      </c>
      <c r="F690" s="967">
        <f t="shared" si="105"/>
        <v>66.84</v>
      </c>
      <c r="G690" s="913">
        <f t="shared" si="106"/>
        <v>0.3521601685985248</v>
      </c>
      <c r="H690" s="583"/>
      <c r="I690" s="586"/>
      <c r="J690" s="586"/>
      <c r="K690" s="341">
        <v>100.2</v>
      </c>
      <c r="L690" s="341">
        <v>89.6</v>
      </c>
      <c r="M690" s="706">
        <f t="shared" si="107"/>
        <v>189.8</v>
      </c>
      <c r="O690" s="710">
        <v>8.31</v>
      </c>
      <c r="P690" s="710">
        <v>7.64</v>
      </c>
      <c r="Q690" s="662">
        <f t="shared" si="108"/>
        <v>15.95</v>
      </c>
      <c r="S690" s="342">
        <v>27.07</v>
      </c>
      <c r="T690" s="342">
        <v>23.82</v>
      </c>
      <c r="U690" s="969">
        <f t="shared" si="109"/>
        <v>50.89</v>
      </c>
    </row>
    <row r="691" spans="1:21" ht="15.75">
      <c r="A691" s="249">
        <v>10</v>
      </c>
      <c r="B691" s="685" t="s">
        <v>164</v>
      </c>
      <c r="C691" s="967">
        <f t="shared" si="102"/>
        <v>280</v>
      </c>
      <c r="D691" s="967">
        <f t="shared" si="103"/>
        <v>17.77</v>
      </c>
      <c r="E691" s="909">
        <f t="shared" si="104"/>
        <v>64.1</v>
      </c>
      <c r="F691" s="967">
        <f t="shared" si="105"/>
        <v>81.86999999999999</v>
      </c>
      <c r="G691" s="913">
        <f t="shared" si="106"/>
        <v>0.2923928571428571</v>
      </c>
      <c r="H691" s="583"/>
      <c r="I691" s="586"/>
      <c r="J691" s="586"/>
      <c r="K691" s="341">
        <v>161</v>
      </c>
      <c r="L691" s="341">
        <v>119</v>
      </c>
      <c r="M691" s="706">
        <f t="shared" si="107"/>
        <v>280</v>
      </c>
      <c r="O691" s="710">
        <v>10.530000000000001</v>
      </c>
      <c r="P691" s="710">
        <v>7.239999999999999</v>
      </c>
      <c r="Q691" s="662">
        <f t="shared" si="108"/>
        <v>17.77</v>
      </c>
      <c r="S691" s="342">
        <v>38.94</v>
      </c>
      <c r="T691" s="342">
        <v>25.16</v>
      </c>
      <c r="U691" s="969">
        <f t="shared" si="109"/>
        <v>64.1</v>
      </c>
    </row>
    <row r="692" spans="1:21" ht="15.75">
      <c r="A692" s="249">
        <v>11</v>
      </c>
      <c r="B692" s="685" t="s">
        <v>143</v>
      </c>
      <c r="C692" s="967">
        <f t="shared" si="102"/>
        <v>65</v>
      </c>
      <c r="D692" s="967">
        <f t="shared" si="103"/>
        <v>4.6</v>
      </c>
      <c r="E692" s="909">
        <f t="shared" si="104"/>
        <v>10.559999999999999</v>
      </c>
      <c r="F692" s="967">
        <f t="shared" si="105"/>
        <v>15.159999999999998</v>
      </c>
      <c r="G692" s="913">
        <f t="shared" si="106"/>
        <v>0.2332307692307692</v>
      </c>
      <c r="H692" s="583"/>
      <c r="I692" s="586"/>
      <c r="J692" s="586"/>
      <c r="K692" s="341">
        <v>25.799999999999997</v>
      </c>
      <c r="L692" s="341">
        <v>39.2</v>
      </c>
      <c r="M692" s="706">
        <f t="shared" si="107"/>
        <v>65</v>
      </c>
      <c r="O692" s="710">
        <v>2.13</v>
      </c>
      <c r="P692" s="710">
        <v>2.47</v>
      </c>
      <c r="Q692" s="662">
        <f t="shared" si="108"/>
        <v>4.6</v>
      </c>
      <c r="S692" s="342">
        <v>6.26</v>
      </c>
      <c r="T692" s="342">
        <v>4.3</v>
      </c>
      <c r="U692" s="969">
        <f t="shared" si="109"/>
        <v>10.559999999999999</v>
      </c>
    </row>
    <row r="693" spans="1:21" ht="15.75">
      <c r="A693" s="249">
        <v>12</v>
      </c>
      <c r="B693" s="685" t="s">
        <v>144</v>
      </c>
      <c r="C693" s="967">
        <f t="shared" si="102"/>
        <v>78.3</v>
      </c>
      <c r="D693" s="967">
        <f t="shared" si="103"/>
        <v>6.359999999999999</v>
      </c>
      <c r="E693" s="909">
        <f t="shared" si="104"/>
        <v>14.069999999999999</v>
      </c>
      <c r="F693" s="967">
        <f t="shared" si="105"/>
        <v>20.43</v>
      </c>
      <c r="G693" s="913">
        <f t="shared" si="106"/>
        <v>0.26091954022988506</v>
      </c>
      <c r="H693" s="583"/>
      <c r="I693" s="586"/>
      <c r="J693" s="586"/>
      <c r="K693" s="341">
        <v>41.8</v>
      </c>
      <c r="L693" s="341">
        <v>36.5</v>
      </c>
      <c r="M693" s="706">
        <f t="shared" si="107"/>
        <v>78.3</v>
      </c>
      <c r="O693" s="710">
        <v>3.9399999999999995</v>
      </c>
      <c r="P693" s="710">
        <v>2.42</v>
      </c>
      <c r="Q693" s="662">
        <f t="shared" si="108"/>
        <v>6.359999999999999</v>
      </c>
      <c r="S693" s="342">
        <v>9.29</v>
      </c>
      <c r="T693" s="342">
        <v>4.779999999999999</v>
      </c>
      <c r="U693" s="969">
        <f t="shared" si="109"/>
        <v>14.069999999999999</v>
      </c>
    </row>
    <row r="694" spans="1:21" ht="15.75">
      <c r="A694" s="249">
        <v>13</v>
      </c>
      <c r="B694" s="685" t="s">
        <v>145</v>
      </c>
      <c r="C694" s="967">
        <f t="shared" si="102"/>
        <v>166.5</v>
      </c>
      <c r="D694" s="967">
        <f t="shared" si="103"/>
        <v>12.73</v>
      </c>
      <c r="E694" s="909">
        <f t="shared" si="104"/>
        <v>41.120000000000005</v>
      </c>
      <c r="F694" s="967">
        <f t="shared" si="105"/>
        <v>53.85000000000001</v>
      </c>
      <c r="G694" s="913">
        <f t="shared" si="106"/>
        <v>0.32342342342342345</v>
      </c>
      <c r="H694" s="583"/>
      <c r="I694" s="586"/>
      <c r="J694" s="586"/>
      <c r="K694" s="594">
        <v>84.7</v>
      </c>
      <c r="L694" s="594">
        <v>81.80000000000001</v>
      </c>
      <c r="M694" s="706">
        <f t="shared" si="107"/>
        <v>166.5</v>
      </c>
      <c r="O694" s="713">
        <v>6.33</v>
      </c>
      <c r="P694" s="714">
        <v>6.4</v>
      </c>
      <c r="Q694" s="662">
        <f t="shared" si="108"/>
        <v>12.73</v>
      </c>
      <c r="S694" s="343">
        <v>27.14</v>
      </c>
      <c r="T694" s="343">
        <v>13.98</v>
      </c>
      <c r="U694" s="969">
        <f t="shared" si="109"/>
        <v>41.120000000000005</v>
      </c>
    </row>
    <row r="695" spans="1:21" ht="15.75">
      <c r="A695" s="249">
        <v>14</v>
      </c>
      <c r="B695" s="685" t="s">
        <v>146</v>
      </c>
      <c r="C695" s="967">
        <f t="shared" si="102"/>
        <v>226.7</v>
      </c>
      <c r="D695" s="967">
        <f t="shared" si="103"/>
        <v>17.05</v>
      </c>
      <c r="E695" s="909">
        <f t="shared" si="104"/>
        <v>33.71</v>
      </c>
      <c r="F695" s="967">
        <f t="shared" si="105"/>
        <v>50.760000000000005</v>
      </c>
      <c r="G695" s="913">
        <f t="shared" si="106"/>
        <v>0.22390824878694313</v>
      </c>
      <c r="H695" s="583"/>
      <c r="I695" s="586"/>
      <c r="J695" s="586"/>
      <c r="K695" s="594">
        <v>113.5</v>
      </c>
      <c r="L695" s="594">
        <v>113.19999999999999</v>
      </c>
      <c r="M695" s="706">
        <f t="shared" si="107"/>
        <v>226.7</v>
      </c>
      <c r="O695" s="713">
        <v>9.370000000000001</v>
      </c>
      <c r="P695" s="714">
        <v>7.68</v>
      </c>
      <c r="Q695" s="662">
        <f t="shared" si="108"/>
        <v>17.05</v>
      </c>
      <c r="S695" s="343">
        <v>22.96</v>
      </c>
      <c r="T695" s="343">
        <v>10.75</v>
      </c>
      <c r="U695" s="969">
        <f t="shared" si="109"/>
        <v>33.71</v>
      </c>
    </row>
    <row r="696" spans="1:21" ht="15.75">
      <c r="A696" s="249">
        <v>15</v>
      </c>
      <c r="B696" s="685" t="s">
        <v>147</v>
      </c>
      <c r="C696" s="967">
        <f t="shared" si="102"/>
        <v>110</v>
      </c>
      <c r="D696" s="967">
        <f t="shared" si="103"/>
        <v>8.44</v>
      </c>
      <c r="E696" s="909">
        <f t="shared" si="104"/>
        <v>18.98</v>
      </c>
      <c r="F696" s="967">
        <f t="shared" si="105"/>
        <v>27.42</v>
      </c>
      <c r="G696" s="913">
        <f t="shared" si="106"/>
        <v>0.24927272727272728</v>
      </c>
      <c r="H696" s="583"/>
      <c r="I696" s="586"/>
      <c r="J696" s="586"/>
      <c r="K696" s="594">
        <v>47</v>
      </c>
      <c r="L696" s="594">
        <v>63</v>
      </c>
      <c r="M696" s="706">
        <f t="shared" si="107"/>
        <v>110</v>
      </c>
      <c r="O696" s="713">
        <v>3.68</v>
      </c>
      <c r="P696" s="714">
        <v>4.76</v>
      </c>
      <c r="Q696" s="662">
        <f t="shared" si="108"/>
        <v>8.44</v>
      </c>
      <c r="S696" s="343">
        <v>12.53</v>
      </c>
      <c r="T696" s="343">
        <v>6.45</v>
      </c>
      <c r="U696" s="970">
        <f t="shared" si="109"/>
        <v>18.98</v>
      </c>
    </row>
    <row r="697" spans="1:21" ht="15.75">
      <c r="A697" s="249">
        <v>16</v>
      </c>
      <c r="B697" s="685" t="s">
        <v>148</v>
      </c>
      <c r="C697" s="967">
        <f t="shared" si="102"/>
        <v>113.8</v>
      </c>
      <c r="D697" s="967">
        <f t="shared" si="103"/>
        <v>8.72</v>
      </c>
      <c r="E697" s="909">
        <f t="shared" si="104"/>
        <v>33.55</v>
      </c>
      <c r="F697" s="967">
        <f t="shared" si="105"/>
        <v>42.269999999999996</v>
      </c>
      <c r="G697" s="913">
        <f t="shared" si="106"/>
        <v>0.3714411247803163</v>
      </c>
      <c r="H697" s="583"/>
      <c r="I697" s="586"/>
      <c r="J697" s="586"/>
      <c r="K697" s="594">
        <v>88</v>
      </c>
      <c r="L697" s="594">
        <v>25.799999999999997</v>
      </c>
      <c r="M697" s="706">
        <f t="shared" si="107"/>
        <v>113.8</v>
      </c>
      <c r="O697" s="713">
        <v>4.74</v>
      </c>
      <c r="P697" s="714">
        <v>3.9800000000000004</v>
      </c>
      <c r="Q697" s="662">
        <f t="shared" si="108"/>
        <v>8.72</v>
      </c>
      <c r="S697" s="343">
        <v>20.18</v>
      </c>
      <c r="T697" s="343">
        <v>13.37</v>
      </c>
      <c r="U697" s="969">
        <f t="shared" si="109"/>
        <v>33.55</v>
      </c>
    </row>
    <row r="698" spans="1:21" ht="15.75">
      <c r="A698" s="249">
        <v>17</v>
      </c>
      <c r="B698" s="685" t="s">
        <v>149</v>
      </c>
      <c r="C698" s="967">
        <f t="shared" si="102"/>
        <v>66.7</v>
      </c>
      <c r="D698" s="967">
        <f t="shared" si="103"/>
        <v>5.039999999999999</v>
      </c>
      <c r="E698" s="909">
        <f t="shared" si="104"/>
        <v>12.66</v>
      </c>
      <c r="F698" s="967">
        <f t="shared" si="105"/>
        <v>17.7</v>
      </c>
      <c r="G698" s="913">
        <f t="shared" si="106"/>
        <v>0.2653673163418291</v>
      </c>
      <c r="H698" s="583"/>
      <c r="I698" s="586"/>
      <c r="J698" s="586"/>
      <c r="K698" s="594">
        <v>37.800000000000004</v>
      </c>
      <c r="L698" s="594">
        <v>28.900000000000002</v>
      </c>
      <c r="M698" s="706">
        <f t="shared" si="107"/>
        <v>66.7</v>
      </c>
      <c r="O698" s="713">
        <v>2.84</v>
      </c>
      <c r="P698" s="714">
        <v>2.1999999999999997</v>
      </c>
      <c r="Q698" s="662">
        <f t="shared" si="108"/>
        <v>5.039999999999999</v>
      </c>
      <c r="S698" s="343">
        <v>8.36</v>
      </c>
      <c r="T698" s="343">
        <v>4.3</v>
      </c>
      <c r="U698" s="969">
        <f t="shared" si="109"/>
        <v>12.66</v>
      </c>
    </row>
    <row r="699" spans="1:21" ht="15.75">
      <c r="A699" s="249">
        <v>18</v>
      </c>
      <c r="B699" s="685" t="s">
        <v>150</v>
      </c>
      <c r="C699" s="967">
        <f t="shared" si="102"/>
        <v>255.4</v>
      </c>
      <c r="D699" s="967">
        <f t="shared" si="103"/>
        <v>19.380000000000003</v>
      </c>
      <c r="E699" s="909">
        <f t="shared" si="104"/>
        <v>73.61</v>
      </c>
      <c r="F699" s="967">
        <f t="shared" si="105"/>
        <v>92.99000000000001</v>
      </c>
      <c r="G699" s="913">
        <f t="shared" si="106"/>
        <v>0.3640955364134691</v>
      </c>
      <c r="H699" s="583"/>
      <c r="I699" s="586"/>
      <c r="J699" s="586"/>
      <c r="K699" s="594">
        <v>128.8</v>
      </c>
      <c r="L699" s="594">
        <v>126.6</v>
      </c>
      <c r="M699" s="706">
        <f t="shared" si="107"/>
        <v>255.4</v>
      </c>
      <c r="O699" s="713">
        <v>9.860000000000001</v>
      </c>
      <c r="P699" s="714">
        <v>9.52</v>
      </c>
      <c r="Q699" s="662">
        <f t="shared" si="108"/>
        <v>19.380000000000003</v>
      </c>
      <c r="S699" s="343">
        <v>50.41</v>
      </c>
      <c r="T699" s="343">
        <v>23.2</v>
      </c>
      <c r="U699" s="969">
        <f t="shared" si="109"/>
        <v>73.61</v>
      </c>
    </row>
    <row r="700" spans="1:21" ht="15.75">
      <c r="A700" s="249">
        <v>19</v>
      </c>
      <c r="B700" s="685" t="s">
        <v>151</v>
      </c>
      <c r="C700" s="967">
        <f t="shared" si="102"/>
        <v>110.8</v>
      </c>
      <c r="D700" s="967">
        <f t="shared" si="103"/>
        <v>8.709999999999999</v>
      </c>
      <c r="E700" s="909">
        <f t="shared" si="104"/>
        <v>22.14</v>
      </c>
      <c r="F700" s="967">
        <f t="shared" si="105"/>
        <v>30.85</v>
      </c>
      <c r="G700" s="913">
        <f t="shared" si="106"/>
        <v>0.27842960288808666</v>
      </c>
      <c r="H700" s="583"/>
      <c r="I700" s="586"/>
      <c r="J700" s="586"/>
      <c r="K700" s="594">
        <v>53.6</v>
      </c>
      <c r="L700" s="594">
        <v>57.199999999999996</v>
      </c>
      <c r="M700" s="706">
        <f t="shared" si="107"/>
        <v>110.8</v>
      </c>
      <c r="O700" s="713">
        <v>4.4799999999999995</v>
      </c>
      <c r="P700" s="714">
        <v>4.2299999999999995</v>
      </c>
      <c r="Q700" s="662">
        <f t="shared" si="108"/>
        <v>8.709999999999999</v>
      </c>
      <c r="S700" s="343">
        <v>14.61</v>
      </c>
      <c r="T700" s="343">
        <v>7.53</v>
      </c>
      <c r="U700" s="969">
        <f t="shared" si="109"/>
        <v>22.14</v>
      </c>
    </row>
    <row r="701" spans="1:21" ht="16.5" thickBot="1">
      <c r="A701" s="1004">
        <v>20</v>
      </c>
      <c r="B701" s="1073" t="s">
        <v>152</v>
      </c>
      <c r="C701" s="1074">
        <f t="shared" si="102"/>
        <v>284.7</v>
      </c>
      <c r="D701" s="1074">
        <f t="shared" si="103"/>
        <v>23.33</v>
      </c>
      <c r="E701" s="1075">
        <f>U701</f>
        <v>52.79</v>
      </c>
      <c r="F701" s="1074">
        <f t="shared" si="105"/>
        <v>76.12</v>
      </c>
      <c r="G701" s="1076">
        <f t="shared" si="106"/>
        <v>0.2673691605198455</v>
      </c>
      <c r="H701" s="583"/>
      <c r="I701" s="586"/>
      <c r="J701" s="586"/>
      <c r="K701" s="594">
        <v>157</v>
      </c>
      <c r="L701" s="594">
        <v>127.7</v>
      </c>
      <c r="M701" s="706">
        <f t="shared" si="107"/>
        <v>284.7</v>
      </c>
      <c r="O701" s="713">
        <v>12.809999999999999</v>
      </c>
      <c r="P701" s="714">
        <v>10.52</v>
      </c>
      <c r="Q701" s="662">
        <f t="shared" si="108"/>
        <v>23.33</v>
      </c>
      <c r="S701" s="343">
        <v>37.26</v>
      </c>
      <c r="T701" s="343">
        <v>15.53</v>
      </c>
      <c r="U701" s="969">
        <f t="shared" si="109"/>
        <v>52.79</v>
      </c>
    </row>
    <row r="702" spans="1:22" s="9" customFormat="1" ht="16.5" thickBot="1">
      <c r="A702" s="891"/>
      <c r="B702" s="767" t="s">
        <v>20</v>
      </c>
      <c r="C702" s="968">
        <f>SUM(C682:C701)</f>
        <v>3239.4</v>
      </c>
      <c r="D702" s="968">
        <f>SUM(D682:D701)</f>
        <v>250.68</v>
      </c>
      <c r="E702" s="968">
        <f>SUM(E682:E701)</f>
        <v>691.3699999999999</v>
      </c>
      <c r="F702" s="968">
        <f>SUM(F682:F701)</f>
        <v>942.05</v>
      </c>
      <c r="G702" s="915">
        <f>F702/C702</f>
        <v>0.29081002654812615</v>
      </c>
      <c r="H702" s="584"/>
      <c r="I702" s="584"/>
      <c r="J702" s="584"/>
      <c r="K702" s="707">
        <f>SUM(K682:K701)</f>
        <v>1733.8999999999999</v>
      </c>
      <c r="L702" s="707">
        <f>SUM(L682:L701)</f>
        <v>1505.5</v>
      </c>
      <c r="M702" s="702">
        <f>SUM(M682:M701)</f>
        <v>3239.4</v>
      </c>
      <c r="N702" s="704"/>
      <c r="O702" s="702">
        <f>SUM(O682:O701)</f>
        <v>134.16</v>
      </c>
      <c r="P702" s="706">
        <f>SUM(P682:P701)</f>
        <v>116.52000000000001</v>
      </c>
      <c r="Q702" s="706">
        <f>SUM(Q682:Q701)</f>
        <v>250.68</v>
      </c>
      <c r="R702" s="704"/>
      <c r="S702" s="706">
        <f>SUM(S682:S701)</f>
        <v>418.66999999999996</v>
      </c>
      <c r="T702" s="706">
        <f>SUM(T682:T701)</f>
        <v>272.69999999999993</v>
      </c>
      <c r="U702" s="706">
        <f>SUM(U682:U701)</f>
        <v>691.3699999999999</v>
      </c>
      <c r="V702" s="704"/>
    </row>
    <row r="703" spans="1:26" ht="15.75" hidden="1">
      <c r="A703" s="511"/>
      <c r="B703" s="512"/>
      <c r="C703" s="547"/>
      <c r="D703" s="546"/>
      <c r="E703" s="549"/>
      <c r="F703" s="550"/>
      <c r="G703" s="478"/>
      <c r="H703" s="478"/>
      <c r="I703" s="478"/>
      <c r="J703" s="478"/>
      <c r="K703" s="478"/>
      <c r="L703" s="296"/>
      <c r="M703" s="72"/>
      <c r="Q703" s="63"/>
      <c r="R703" s="220"/>
      <c r="S703" s="70"/>
      <c r="T703" s="123"/>
      <c r="U703" s="70"/>
      <c r="V703" s="4"/>
      <c r="W703" s="43"/>
      <c r="X703" s="4"/>
      <c r="Y703" s="4"/>
      <c r="Z703" s="43"/>
    </row>
    <row r="704" spans="1:13" ht="15.75">
      <c r="A704" s="230"/>
      <c r="B704" s="228"/>
      <c r="C704" s="228"/>
      <c r="D704" s="230"/>
      <c r="E704" s="231"/>
      <c r="F704" s="228"/>
      <c r="G704" s="229"/>
      <c r="H704" s="229"/>
      <c r="I704" s="229"/>
      <c r="J704" s="229"/>
      <c r="K704" s="229"/>
      <c r="L704" s="296"/>
      <c r="M704" s="72"/>
    </row>
    <row r="705" spans="1:13" ht="15.75">
      <c r="A705" s="230"/>
      <c r="B705" s="228"/>
      <c r="C705" s="228"/>
      <c r="D705" s="230"/>
      <c r="E705" s="231"/>
      <c r="F705" s="228"/>
      <c r="G705" s="229"/>
      <c r="H705" s="229"/>
      <c r="I705" s="229"/>
      <c r="J705" s="229"/>
      <c r="K705" s="229"/>
      <c r="L705" s="296"/>
      <c r="M705" s="72"/>
    </row>
    <row r="706" spans="1:16" ht="15.75">
      <c r="A706" s="285" t="s">
        <v>107</v>
      </c>
      <c r="B706" s="285"/>
      <c r="C706" s="285"/>
      <c r="D706" s="285"/>
      <c r="E706" s="285"/>
      <c r="F706" s="285"/>
      <c r="G706" s="285"/>
      <c r="H706" s="285"/>
      <c r="I706" s="285"/>
      <c r="J706" s="285"/>
      <c r="K706" s="285"/>
      <c r="L706" s="296"/>
      <c r="M706" s="72"/>
      <c r="N706" s="1"/>
      <c r="O706" s="1"/>
      <c r="P706" s="1"/>
    </row>
    <row r="707" spans="1:12" ht="22.5" customHeight="1" thickBot="1">
      <c r="A707" s="464" t="s">
        <v>406</v>
      </c>
      <c r="B707" s="464"/>
      <c r="C707" s="464"/>
      <c r="D707" s="464"/>
      <c r="E707" s="464"/>
      <c r="F707" s="228"/>
      <c r="G707" s="229"/>
      <c r="H707" s="229"/>
      <c r="I707" s="229"/>
      <c r="J707" s="229"/>
      <c r="K707" s="229"/>
      <c r="L707" s="296"/>
    </row>
    <row r="708" spans="1:22" ht="63.75" thickBot="1">
      <c r="A708" s="675" t="s">
        <v>9</v>
      </c>
      <c r="B708" s="676" t="s">
        <v>10</v>
      </c>
      <c r="C708" s="773" t="s">
        <v>427</v>
      </c>
      <c r="D708" s="773" t="s">
        <v>93</v>
      </c>
      <c r="E708" s="683" t="s">
        <v>331</v>
      </c>
      <c r="F708" s="687" t="s">
        <v>94</v>
      </c>
      <c r="G708" s="551"/>
      <c r="H708" s="551"/>
      <c r="I708" s="551"/>
      <c r="J708" s="551"/>
      <c r="K708" s="86" t="s">
        <v>195</v>
      </c>
      <c r="L708" s="119" t="s">
        <v>196</v>
      </c>
      <c r="M708" s="119" t="s">
        <v>20</v>
      </c>
      <c r="N708" s="124"/>
      <c r="T708" s="3"/>
      <c r="U708" s="3"/>
      <c r="V708" s="3"/>
    </row>
    <row r="709" spans="1:22" ht="15.75">
      <c r="A709" s="772">
        <v>1</v>
      </c>
      <c r="B709" s="686" t="s">
        <v>155</v>
      </c>
      <c r="C709" s="971">
        <f aca="true" t="shared" si="110" ref="C709:C729">C682</f>
        <v>188.6</v>
      </c>
      <c r="D709" s="971">
        <f aca="true" t="shared" si="111" ref="D709:D728">F682</f>
        <v>56.959999999999994</v>
      </c>
      <c r="E709" s="907">
        <f>M709</f>
        <v>132.70999999999998</v>
      </c>
      <c r="F709" s="897">
        <f aca="true" t="shared" si="112" ref="F709:F729">E709/C709</f>
        <v>0.7036585365853658</v>
      </c>
      <c r="G709" s="551"/>
      <c r="H709" s="551"/>
      <c r="I709" s="551"/>
      <c r="J709" s="551"/>
      <c r="K709" s="341">
        <v>78.67999999999999</v>
      </c>
      <c r="L709" s="341">
        <v>54.03</v>
      </c>
      <c r="M709" s="662">
        <f aca="true" t="shared" si="113" ref="M709:M728">SUM(K709:L709)</f>
        <v>132.70999999999998</v>
      </c>
      <c r="N709" s="124"/>
      <c r="R709" s="222"/>
      <c r="T709" s="3"/>
      <c r="U709" s="3"/>
      <c r="V709" s="3"/>
    </row>
    <row r="710" spans="1:22" ht="15.75">
      <c r="A710" s="552">
        <v>2</v>
      </c>
      <c r="B710" s="685" t="s">
        <v>156</v>
      </c>
      <c r="C710" s="972">
        <f t="shared" si="110"/>
        <v>71.5</v>
      </c>
      <c r="D710" s="972">
        <f t="shared" si="111"/>
        <v>19.88</v>
      </c>
      <c r="E710" s="907">
        <f aca="true" t="shared" si="114" ref="E710:E728">M710</f>
        <v>52.480000000000004</v>
      </c>
      <c r="F710" s="898">
        <f t="shared" si="112"/>
        <v>0.733986013986014</v>
      </c>
      <c r="G710" s="551"/>
      <c r="H710" s="551"/>
      <c r="I710" s="551"/>
      <c r="J710" s="551"/>
      <c r="K710" s="341">
        <v>23.44</v>
      </c>
      <c r="L710" s="341">
        <v>29.04</v>
      </c>
      <c r="M710" s="662">
        <f t="shared" si="113"/>
        <v>52.480000000000004</v>
      </c>
      <c r="N710" s="124"/>
      <c r="R710" s="222"/>
      <c r="T710" s="3"/>
      <c r="U710" s="3"/>
      <c r="V710" s="3"/>
    </row>
    <row r="711" spans="1:22" ht="15.75">
      <c r="A711" s="552">
        <v>3</v>
      </c>
      <c r="B711" s="685" t="s">
        <v>157</v>
      </c>
      <c r="C711" s="972">
        <f t="shared" si="110"/>
        <v>220.3</v>
      </c>
      <c r="D711" s="972">
        <f t="shared" si="111"/>
        <v>60.96</v>
      </c>
      <c r="E711" s="907">
        <f t="shared" si="114"/>
        <v>149.58</v>
      </c>
      <c r="F711" s="898">
        <f t="shared" si="112"/>
        <v>0.6789832047208353</v>
      </c>
      <c r="G711" s="551"/>
      <c r="H711" s="551"/>
      <c r="I711" s="551"/>
      <c r="J711" s="551"/>
      <c r="K711" s="341">
        <v>77.60000000000001</v>
      </c>
      <c r="L711" s="341">
        <v>71.98</v>
      </c>
      <c r="M711" s="662">
        <f t="shared" si="113"/>
        <v>149.58</v>
      </c>
      <c r="N711" s="124"/>
      <c r="R711" s="222"/>
      <c r="T711" s="3"/>
      <c r="U711" s="3"/>
      <c r="V711" s="3"/>
    </row>
    <row r="712" spans="1:22" ht="15.75">
      <c r="A712" s="552">
        <v>4</v>
      </c>
      <c r="B712" s="685" t="s">
        <v>158</v>
      </c>
      <c r="C712" s="972">
        <f t="shared" si="110"/>
        <v>249.4</v>
      </c>
      <c r="D712" s="972">
        <f t="shared" si="111"/>
        <v>57.92</v>
      </c>
      <c r="E712" s="907">
        <f t="shared" si="114"/>
        <v>148.8</v>
      </c>
      <c r="F712" s="898">
        <f t="shared" si="112"/>
        <v>0.5966319165998396</v>
      </c>
      <c r="G712" s="551"/>
      <c r="H712" s="551"/>
      <c r="I712" s="551"/>
      <c r="J712" s="551"/>
      <c r="K712" s="341">
        <v>74</v>
      </c>
      <c r="L712" s="341">
        <v>74.8</v>
      </c>
      <c r="M712" s="662">
        <f t="shared" si="113"/>
        <v>148.8</v>
      </c>
      <c r="N712" s="124"/>
      <c r="R712" s="222"/>
      <c r="T712" s="3"/>
      <c r="U712" s="3"/>
      <c r="V712" s="3"/>
    </row>
    <row r="713" spans="1:22" ht="15.75">
      <c r="A713" s="552">
        <v>5</v>
      </c>
      <c r="B713" s="685" t="s">
        <v>159</v>
      </c>
      <c r="C713" s="972">
        <f t="shared" si="110"/>
        <v>124.69999999999999</v>
      </c>
      <c r="D713" s="972">
        <f t="shared" si="111"/>
        <v>38.13</v>
      </c>
      <c r="E713" s="907">
        <f t="shared" si="114"/>
        <v>109.91999999999999</v>
      </c>
      <c r="F713" s="898">
        <f t="shared" si="112"/>
        <v>0.8814755412991179</v>
      </c>
      <c r="G713" s="551"/>
      <c r="H713" s="551"/>
      <c r="I713" s="551"/>
      <c r="J713" s="551"/>
      <c r="K713" s="341">
        <v>60.16</v>
      </c>
      <c r="L713" s="341">
        <v>49.76</v>
      </c>
      <c r="M713" s="662">
        <f t="shared" si="113"/>
        <v>109.91999999999999</v>
      </c>
      <c r="N713" s="124"/>
      <c r="R713" s="222"/>
      <c r="T713" s="3"/>
      <c r="U713" s="3"/>
      <c r="V713" s="3"/>
    </row>
    <row r="714" spans="1:22" ht="15.75">
      <c r="A714" s="552">
        <v>6</v>
      </c>
      <c r="B714" s="685" t="s">
        <v>160</v>
      </c>
      <c r="C714" s="972">
        <f t="shared" si="110"/>
        <v>204.7</v>
      </c>
      <c r="D714" s="972">
        <f t="shared" si="111"/>
        <v>61.49</v>
      </c>
      <c r="E714" s="907">
        <f t="shared" si="114"/>
        <v>165.68</v>
      </c>
      <c r="F714" s="898">
        <f t="shared" si="112"/>
        <v>0.8093795798729849</v>
      </c>
      <c r="G714" s="551"/>
      <c r="H714" s="551"/>
      <c r="I714" s="551"/>
      <c r="J714" s="551"/>
      <c r="K714" s="341">
        <v>84.24000000000001</v>
      </c>
      <c r="L714" s="341">
        <v>81.44</v>
      </c>
      <c r="M714" s="662">
        <f t="shared" si="113"/>
        <v>165.68</v>
      </c>
      <c r="N714" s="124"/>
      <c r="R714" s="222"/>
      <c r="T714" s="3"/>
      <c r="U714" s="3"/>
      <c r="V714" s="3"/>
    </row>
    <row r="715" spans="1:22" ht="15.75">
      <c r="A715" s="552">
        <v>7</v>
      </c>
      <c r="B715" s="685" t="s">
        <v>161</v>
      </c>
      <c r="C715" s="972">
        <f t="shared" si="110"/>
        <v>139.79999999999998</v>
      </c>
      <c r="D715" s="972">
        <f t="shared" si="111"/>
        <v>41.550000000000004</v>
      </c>
      <c r="E715" s="907">
        <f t="shared" si="114"/>
        <v>125.6</v>
      </c>
      <c r="F715" s="898">
        <f t="shared" si="112"/>
        <v>0.8984263233190273</v>
      </c>
      <c r="G715" s="551"/>
      <c r="H715" s="551"/>
      <c r="I715" s="551"/>
      <c r="J715" s="551"/>
      <c r="K715" s="341">
        <v>85.14</v>
      </c>
      <c r="L715" s="341">
        <v>40.46</v>
      </c>
      <c r="M715" s="662">
        <f t="shared" si="113"/>
        <v>125.6</v>
      </c>
      <c r="N715" s="124"/>
      <c r="R715" s="222"/>
      <c r="T715" s="3"/>
      <c r="U715" s="3"/>
      <c r="V715" s="3"/>
    </row>
    <row r="716" spans="1:22" ht="15.75">
      <c r="A716" s="552">
        <v>8</v>
      </c>
      <c r="B716" s="685" t="s">
        <v>162</v>
      </c>
      <c r="C716" s="972">
        <f t="shared" si="110"/>
        <v>92.69999999999999</v>
      </c>
      <c r="D716" s="972">
        <f t="shared" si="111"/>
        <v>28.900000000000002</v>
      </c>
      <c r="E716" s="907">
        <f t="shared" si="114"/>
        <v>93.87</v>
      </c>
      <c r="F716" s="898">
        <f t="shared" si="112"/>
        <v>1.012621359223301</v>
      </c>
      <c r="G716" s="551"/>
      <c r="H716" s="551"/>
      <c r="I716" s="551"/>
      <c r="J716" s="551"/>
      <c r="K716" s="341">
        <v>51.300000000000004</v>
      </c>
      <c r="L716" s="341">
        <v>42.57</v>
      </c>
      <c r="M716" s="662">
        <f t="shared" si="113"/>
        <v>93.87</v>
      </c>
      <c r="N716" s="124"/>
      <c r="R716" s="222"/>
      <c r="T716" s="3"/>
      <c r="U716" s="3"/>
      <c r="V716" s="3"/>
    </row>
    <row r="717" spans="1:22" ht="15.75">
      <c r="A717" s="552">
        <v>9</v>
      </c>
      <c r="B717" s="685" t="s">
        <v>163</v>
      </c>
      <c r="C717" s="972">
        <f t="shared" si="110"/>
        <v>189.8</v>
      </c>
      <c r="D717" s="972">
        <f t="shared" si="111"/>
        <v>66.84</v>
      </c>
      <c r="E717" s="907">
        <f t="shared" si="114"/>
        <v>151.84000000000003</v>
      </c>
      <c r="F717" s="898">
        <f t="shared" si="112"/>
        <v>0.8000000000000002</v>
      </c>
      <c r="G717" s="551"/>
      <c r="H717" s="551"/>
      <c r="I717" s="551"/>
      <c r="J717" s="551"/>
      <c r="K717" s="341">
        <v>80.16000000000001</v>
      </c>
      <c r="L717" s="341">
        <v>71.68</v>
      </c>
      <c r="M717" s="662">
        <f t="shared" si="113"/>
        <v>151.84000000000003</v>
      </c>
      <c r="N717" s="124"/>
      <c r="R717" s="222"/>
      <c r="T717" s="3"/>
      <c r="U717" s="3"/>
      <c r="V717" s="3"/>
    </row>
    <row r="718" spans="1:22" ht="15.75">
      <c r="A718" s="552">
        <v>10</v>
      </c>
      <c r="B718" s="685" t="s">
        <v>164</v>
      </c>
      <c r="C718" s="972">
        <f t="shared" si="110"/>
        <v>280</v>
      </c>
      <c r="D718" s="972">
        <f t="shared" si="111"/>
        <v>81.86999999999999</v>
      </c>
      <c r="E718" s="907">
        <f t="shared" si="114"/>
        <v>190.71000000000004</v>
      </c>
      <c r="F718" s="898">
        <f t="shared" si="112"/>
        <v>0.681107142857143</v>
      </c>
      <c r="G718" s="551"/>
      <c r="H718" s="551"/>
      <c r="I718" s="551"/>
      <c r="J718" s="551"/>
      <c r="K718" s="341">
        <v>114.39000000000001</v>
      </c>
      <c r="L718" s="341">
        <v>76.32000000000001</v>
      </c>
      <c r="M718" s="662">
        <f t="shared" si="113"/>
        <v>190.71000000000004</v>
      </c>
      <c r="N718" s="124"/>
      <c r="R718" s="222"/>
      <c r="T718" s="3"/>
      <c r="U718" s="3"/>
      <c r="V718" s="3"/>
    </row>
    <row r="719" spans="1:22" ht="15.75">
      <c r="A719" s="552">
        <v>11</v>
      </c>
      <c r="B719" s="685" t="s">
        <v>143</v>
      </c>
      <c r="C719" s="972">
        <f t="shared" si="110"/>
        <v>65</v>
      </c>
      <c r="D719" s="972">
        <f t="shared" si="111"/>
        <v>15.159999999999998</v>
      </c>
      <c r="E719" s="907">
        <f t="shared" si="114"/>
        <v>49.78</v>
      </c>
      <c r="F719" s="898">
        <f t="shared" si="112"/>
        <v>0.7658461538461538</v>
      </c>
      <c r="G719" s="551"/>
      <c r="H719" s="551"/>
      <c r="I719" s="551"/>
      <c r="J719" s="551"/>
      <c r="K719" s="341">
        <v>22.959999999999997</v>
      </c>
      <c r="L719" s="341">
        <v>26.82</v>
      </c>
      <c r="M719" s="662">
        <f t="shared" si="113"/>
        <v>49.78</v>
      </c>
      <c r="N719" s="124"/>
      <c r="R719" s="222"/>
      <c r="T719" s="3"/>
      <c r="U719" s="3"/>
      <c r="V719" s="3"/>
    </row>
    <row r="720" spans="1:22" ht="15.75">
      <c r="A720" s="552">
        <v>12</v>
      </c>
      <c r="B720" s="685" t="s">
        <v>144</v>
      </c>
      <c r="C720" s="972">
        <f t="shared" si="110"/>
        <v>78.3</v>
      </c>
      <c r="D720" s="972">
        <f t="shared" si="111"/>
        <v>20.43</v>
      </c>
      <c r="E720" s="907">
        <f t="shared" si="114"/>
        <v>68.94</v>
      </c>
      <c r="F720" s="898">
        <f t="shared" si="112"/>
        <v>0.8804597701149426</v>
      </c>
      <c r="G720" s="551"/>
      <c r="H720" s="551"/>
      <c r="I720" s="551"/>
      <c r="J720" s="551"/>
      <c r="K720" s="341">
        <v>42.449999999999996</v>
      </c>
      <c r="L720" s="341">
        <v>26.490000000000002</v>
      </c>
      <c r="M720" s="662">
        <f t="shared" si="113"/>
        <v>68.94</v>
      </c>
      <c r="N720" s="124"/>
      <c r="R720" s="222"/>
      <c r="T720" s="3"/>
      <c r="U720" s="3"/>
      <c r="V720" s="3"/>
    </row>
    <row r="721" spans="1:22" ht="15.75">
      <c r="A721" s="552">
        <v>13</v>
      </c>
      <c r="B721" s="685" t="s">
        <v>145</v>
      </c>
      <c r="C721" s="972">
        <f t="shared" si="110"/>
        <v>166.5</v>
      </c>
      <c r="D721" s="972">
        <f t="shared" si="111"/>
        <v>53.85000000000001</v>
      </c>
      <c r="E721" s="907">
        <f t="shared" si="114"/>
        <v>137.7</v>
      </c>
      <c r="F721" s="898">
        <f t="shared" si="112"/>
        <v>0.8270270270270269</v>
      </c>
      <c r="G721" s="551"/>
      <c r="H721" s="551"/>
      <c r="I721" s="551"/>
      <c r="J721" s="551"/>
      <c r="K721" s="715">
        <v>68.04</v>
      </c>
      <c r="L721" s="715">
        <v>69.66</v>
      </c>
      <c r="M721" s="662">
        <f t="shared" si="113"/>
        <v>137.7</v>
      </c>
      <c r="N721" s="124"/>
      <c r="R721" s="223"/>
      <c r="T721" s="3"/>
      <c r="U721" s="3"/>
      <c r="V721" s="3"/>
    </row>
    <row r="722" spans="1:22" ht="15.75">
      <c r="A722" s="552">
        <v>14</v>
      </c>
      <c r="B722" s="685" t="s">
        <v>146</v>
      </c>
      <c r="C722" s="972">
        <f t="shared" si="110"/>
        <v>226.7</v>
      </c>
      <c r="D722" s="972">
        <f t="shared" si="111"/>
        <v>50.760000000000005</v>
      </c>
      <c r="E722" s="907">
        <f t="shared" si="114"/>
        <v>184.38</v>
      </c>
      <c r="F722" s="898">
        <f t="shared" si="112"/>
        <v>0.8133215703573005</v>
      </c>
      <c r="G722" s="551"/>
      <c r="H722" s="551"/>
      <c r="I722" s="551"/>
      <c r="J722" s="551"/>
      <c r="K722" s="715">
        <v>100.82999999999998</v>
      </c>
      <c r="L722" s="594">
        <v>83.55</v>
      </c>
      <c r="M722" s="662">
        <f t="shared" si="113"/>
        <v>184.38</v>
      </c>
      <c r="N722" s="124"/>
      <c r="R722" s="223"/>
      <c r="T722" s="3"/>
      <c r="U722" s="3"/>
      <c r="V722" s="3"/>
    </row>
    <row r="723" spans="1:22" ht="15.75">
      <c r="A723" s="552">
        <v>15</v>
      </c>
      <c r="B723" s="685" t="s">
        <v>147</v>
      </c>
      <c r="C723" s="972">
        <f t="shared" si="110"/>
        <v>110</v>
      </c>
      <c r="D723" s="972">
        <f t="shared" si="111"/>
        <v>27.42</v>
      </c>
      <c r="E723" s="907">
        <f t="shared" si="114"/>
        <v>91.35</v>
      </c>
      <c r="F723" s="898">
        <f t="shared" si="112"/>
        <v>0.8304545454545454</v>
      </c>
      <c r="G723" s="551"/>
      <c r="H723" s="551"/>
      <c r="I723" s="551"/>
      <c r="J723" s="551"/>
      <c r="K723" s="715">
        <v>39.6</v>
      </c>
      <c r="L723" s="715">
        <v>51.75</v>
      </c>
      <c r="M723" s="662">
        <f t="shared" si="113"/>
        <v>91.35</v>
      </c>
      <c r="N723" s="124"/>
      <c r="R723" s="223"/>
      <c r="T723" s="3"/>
      <c r="U723" s="3"/>
      <c r="V723" s="3"/>
    </row>
    <row r="724" spans="1:22" ht="15.75">
      <c r="A724" s="552">
        <v>16</v>
      </c>
      <c r="B724" s="685" t="s">
        <v>148</v>
      </c>
      <c r="C724" s="972">
        <f t="shared" si="110"/>
        <v>113.8</v>
      </c>
      <c r="D724" s="972">
        <f t="shared" si="111"/>
        <v>42.269999999999996</v>
      </c>
      <c r="E724" s="907">
        <f t="shared" si="114"/>
        <v>94.22999999999999</v>
      </c>
      <c r="F724" s="898">
        <f t="shared" si="112"/>
        <v>0.8280316344463972</v>
      </c>
      <c r="G724" s="551"/>
      <c r="H724" s="551"/>
      <c r="I724" s="551"/>
      <c r="J724" s="551"/>
      <c r="K724" s="715">
        <v>51.03</v>
      </c>
      <c r="L724" s="715">
        <v>43.199999999999996</v>
      </c>
      <c r="M724" s="662">
        <f t="shared" si="113"/>
        <v>94.22999999999999</v>
      </c>
      <c r="N724" s="124"/>
      <c r="R724" s="224"/>
      <c r="T724" s="3"/>
      <c r="U724" s="3"/>
      <c r="V724" s="3"/>
    </row>
    <row r="725" spans="1:22" ht="15.75">
      <c r="A725" s="552">
        <v>17</v>
      </c>
      <c r="B725" s="685" t="s">
        <v>149</v>
      </c>
      <c r="C725" s="972">
        <f t="shared" si="110"/>
        <v>66.7</v>
      </c>
      <c r="D725" s="972">
        <f t="shared" si="111"/>
        <v>17.7</v>
      </c>
      <c r="E725" s="907">
        <f t="shared" si="114"/>
        <v>54.297</v>
      </c>
      <c r="F725" s="898">
        <f t="shared" si="112"/>
        <v>0.814047976011994</v>
      </c>
      <c r="G725" s="551"/>
      <c r="H725" s="551"/>
      <c r="I725" s="551"/>
      <c r="J725" s="551"/>
      <c r="K725" s="715">
        <v>30.506999999999998</v>
      </c>
      <c r="L725" s="715">
        <v>23.790000000000003</v>
      </c>
      <c r="M725" s="662">
        <f t="shared" si="113"/>
        <v>54.297</v>
      </c>
      <c r="N725" s="124"/>
      <c r="R725" s="225"/>
      <c r="T725" s="3"/>
      <c r="U725" s="3"/>
      <c r="V725" s="3"/>
    </row>
    <row r="726" spans="1:22" ht="15.75">
      <c r="A726" s="552">
        <v>18</v>
      </c>
      <c r="B726" s="685" t="s">
        <v>150</v>
      </c>
      <c r="C726" s="972">
        <f t="shared" si="110"/>
        <v>255.4</v>
      </c>
      <c r="D726" s="972">
        <f t="shared" si="111"/>
        <v>92.99000000000001</v>
      </c>
      <c r="E726" s="907">
        <f t="shared" si="114"/>
        <v>209.7</v>
      </c>
      <c r="F726" s="898">
        <f t="shared" si="112"/>
        <v>0.8210649960845732</v>
      </c>
      <c r="G726" s="551"/>
      <c r="H726" s="551"/>
      <c r="I726" s="551"/>
      <c r="J726" s="551"/>
      <c r="K726" s="715">
        <v>106.11</v>
      </c>
      <c r="L726" s="715">
        <v>103.58999999999999</v>
      </c>
      <c r="M726" s="662">
        <f t="shared" si="113"/>
        <v>209.7</v>
      </c>
      <c r="N726" s="124"/>
      <c r="R726" s="225"/>
      <c r="T726" s="3"/>
      <c r="U726" s="3"/>
      <c r="V726" s="3"/>
    </row>
    <row r="727" spans="1:22" ht="15.75">
      <c r="A727" s="552">
        <v>19</v>
      </c>
      <c r="B727" s="685" t="s">
        <v>151</v>
      </c>
      <c r="C727" s="972">
        <f t="shared" si="110"/>
        <v>110.8</v>
      </c>
      <c r="D727" s="972">
        <f t="shared" si="111"/>
        <v>30.85</v>
      </c>
      <c r="E727" s="907">
        <f t="shared" si="114"/>
        <v>94.22999999999999</v>
      </c>
      <c r="F727" s="898">
        <f t="shared" si="112"/>
        <v>0.8504512635379061</v>
      </c>
      <c r="G727" s="551"/>
      <c r="H727" s="551"/>
      <c r="I727" s="551"/>
      <c r="J727" s="551"/>
      <c r="K727" s="715">
        <v>48.239999999999995</v>
      </c>
      <c r="L727" s="715">
        <v>45.989999999999995</v>
      </c>
      <c r="M727" s="662">
        <f t="shared" si="113"/>
        <v>94.22999999999999</v>
      </c>
      <c r="N727" s="124"/>
      <c r="R727" s="224"/>
      <c r="T727" s="3"/>
      <c r="U727" s="3"/>
      <c r="V727" s="3"/>
    </row>
    <row r="728" spans="1:22" ht="16.5" thickBot="1">
      <c r="A728" s="552">
        <v>20</v>
      </c>
      <c r="B728" s="685" t="s">
        <v>152</v>
      </c>
      <c r="C728" s="972">
        <f t="shared" si="110"/>
        <v>284.7</v>
      </c>
      <c r="D728" s="972">
        <f t="shared" si="111"/>
        <v>76.12</v>
      </c>
      <c r="E728" s="907">
        <f t="shared" si="114"/>
        <v>252.00000000000003</v>
      </c>
      <c r="F728" s="898">
        <f t="shared" si="112"/>
        <v>0.8851422550052689</v>
      </c>
      <c r="G728" s="551"/>
      <c r="H728" s="551"/>
      <c r="I728" s="551"/>
      <c r="J728" s="551"/>
      <c r="K728" s="715">
        <v>137.70000000000002</v>
      </c>
      <c r="L728" s="715">
        <v>114.30000000000001</v>
      </c>
      <c r="M728" s="662">
        <f t="shared" si="113"/>
        <v>252.00000000000003</v>
      </c>
      <c r="N728" s="124"/>
      <c r="R728" s="225"/>
      <c r="T728" s="3"/>
      <c r="U728" s="3"/>
      <c r="V728" s="3"/>
    </row>
    <row r="729" spans="1:18" s="973" customFormat="1" ht="16.5" thickBot="1">
      <c r="A729" s="764"/>
      <c r="B729" s="768" t="s">
        <v>20</v>
      </c>
      <c r="C729" s="773">
        <f t="shared" si="110"/>
        <v>3239.4</v>
      </c>
      <c r="D729" s="773">
        <f>SUM(D709:D728)</f>
        <v>942.05</v>
      </c>
      <c r="E729" s="937">
        <f>SUM(E709:E728)</f>
        <v>2557.797</v>
      </c>
      <c r="F729" s="671">
        <f t="shared" si="112"/>
        <v>0.789589738840526</v>
      </c>
      <c r="G729" s="584"/>
      <c r="H729" s="584"/>
      <c r="I729" s="584"/>
      <c r="J729" s="584"/>
      <c r="K729" s="707">
        <f>SUM(K709:K728)</f>
        <v>1376.577</v>
      </c>
      <c r="L729" s="706">
        <f>SUM(L709:L728)</f>
        <v>1181.22</v>
      </c>
      <c r="M729" s="706">
        <f>SUM(M709:M728)</f>
        <v>2557.797</v>
      </c>
      <c r="N729" s="737"/>
      <c r="R729" s="89"/>
    </row>
    <row r="730" spans="1:21" s="19" customFormat="1" ht="15.75" hidden="1">
      <c r="A730" s="511"/>
      <c r="B730" s="512"/>
      <c r="C730" s="547"/>
      <c r="D730" s="546"/>
      <c r="E730" s="553"/>
      <c r="F730" s="554"/>
      <c r="G730" s="478"/>
      <c r="H730" s="478"/>
      <c r="I730" s="478"/>
      <c r="J730" s="478"/>
      <c r="K730" s="478"/>
      <c r="L730" s="37"/>
      <c r="M730" s="37"/>
      <c r="N730" s="37"/>
      <c r="O730" s="37"/>
      <c r="P730" s="37"/>
      <c r="Q730" s="63"/>
      <c r="R730" s="220"/>
      <c r="S730" s="43"/>
      <c r="T730" s="43"/>
      <c r="U730" s="124"/>
    </row>
    <row r="731" spans="1:22" ht="15.75" hidden="1">
      <c r="A731" s="511"/>
      <c r="B731" s="512"/>
      <c r="C731" s="524"/>
      <c r="D731" s="457"/>
      <c r="E731" s="231"/>
      <c r="F731" s="477"/>
      <c r="G731" s="478"/>
      <c r="H731" s="478"/>
      <c r="I731" s="478"/>
      <c r="J731" s="478"/>
      <c r="K731" s="478"/>
      <c r="L731" s="37"/>
      <c r="M731" s="37"/>
      <c r="N731" s="37"/>
      <c r="O731" s="37"/>
      <c r="P731" s="37"/>
      <c r="Q731" s="126"/>
      <c r="R731" s="126"/>
      <c r="S731" s="62"/>
      <c r="T731" s="62"/>
      <c r="U731" s="62"/>
      <c r="V731" s="62"/>
    </row>
    <row r="732" spans="1:22" ht="15.75" hidden="1">
      <c r="A732" s="511"/>
      <c r="B732" s="512"/>
      <c r="C732" s="524"/>
      <c r="D732" s="457"/>
      <c r="E732" s="231"/>
      <c r="F732" s="477"/>
      <c r="G732" s="478"/>
      <c r="H732" s="478"/>
      <c r="I732" s="478"/>
      <c r="J732" s="478"/>
      <c r="K732" s="478"/>
      <c r="L732" s="37"/>
      <c r="M732" s="37"/>
      <c r="N732" s="37"/>
      <c r="O732" s="37"/>
      <c r="P732" s="37"/>
      <c r="Q732" s="126"/>
      <c r="R732" s="126"/>
      <c r="S732" s="62"/>
      <c r="T732" s="62"/>
      <c r="U732" s="62"/>
      <c r="V732" s="62"/>
    </row>
    <row r="733" spans="1:22" ht="15.75" hidden="1">
      <c r="A733" s="511"/>
      <c r="B733" s="512"/>
      <c r="C733" s="524"/>
      <c r="D733" s="457"/>
      <c r="E733" s="231"/>
      <c r="F733" s="477"/>
      <c r="G733" s="478"/>
      <c r="H733" s="478"/>
      <c r="I733" s="478"/>
      <c r="J733" s="478"/>
      <c r="K733" s="478"/>
      <c r="L733" s="37"/>
      <c r="M733" s="37"/>
      <c r="N733" s="37"/>
      <c r="O733" s="37"/>
      <c r="P733" s="37"/>
      <c r="Q733" s="126"/>
      <c r="R733" s="126"/>
      <c r="S733" s="62"/>
      <c r="T733" s="62"/>
      <c r="U733" s="62"/>
      <c r="V733" s="62"/>
    </row>
    <row r="734" spans="1:22" s="96" customFormat="1" ht="38.25" customHeight="1">
      <c r="A734" s="285" t="s">
        <v>108</v>
      </c>
      <c r="B734" s="285"/>
      <c r="C734" s="285"/>
      <c r="D734" s="230"/>
      <c r="E734" s="231"/>
      <c r="F734" s="228"/>
      <c r="G734" s="229"/>
      <c r="H734" s="229"/>
      <c r="I734" s="229"/>
      <c r="J734" s="229"/>
      <c r="K734" s="229"/>
      <c r="L734" s="18"/>
      <c r="M734" s="18"/>
      <c r="N734" s="18"/>
      <c r="O734" s="18"/>
      <c r="P734" s="18"/>
      <c r="Q734" s="127"/>
      <c r="R734" s="127"/>
      <c r="S734" s="94"/>
      <c r="T734" s="94"/>
      <c r="U734" s="94"/>
      <c r="V734" s="94"/>
    </row>
    <row r="735" spans="1:22" s="96" customFormat="1" ht="29.25" customHeight="1" thickBot="1">
      <c r="A735" s="502" t="s">
        <v>406</v>
      </c>
      <c r="B735" s="502"/>
      <c r="C735" s="454"/>
      <c r="D735" s="230"/>
      <c r="E735" s="231"/>
      <c r="F735" s="228" t="s">
        <v>223</v>
      </c>
      <c r="G735" s="229"/>
      <c r="H735" s="229"/>
      <c r="I735" s="229"/>
      <c r="J735" s="229"/>
      <c r="K735" s="229"/>
      <c r="L735" s="18"/>
      <c r="M735" s="18"/>
      <c r="N735" s="18"/>
      <c r="O735" s="18"/>
      <c r="P735" s="18"/>
      <c r="Q735" s="94"/>
      <c r="R735" s="94"/>
      <c r="S735" s="94"/>
      <c r="T735" s="94"/>
      <c r="U735" s="94"/>
      <c r="V735" s="94"/>
    </row>
    <row r="736" spans="1:21" s="96" customFormat="1" ht="48" thickBot="1">
      <c r="A736" s="675" t="s">
        <v>9</v>
      </c>
      <c r="B736" s="676" t="s">
        <v>10</v>
      </c>
      <c r="C736" s="773" t="s">
        <v>427</v>
      </c>
      <c r="D736" s="773" t="s">
        <v>93</v>
      </c>
      <c r="E736" s="773" t="s">
        <v>384</v>
      </c>
      <c r="F736" s="684" t="s">
        <v>434</v>
      </c>
      <c r="G736" s="555"/>
      <c r="H736" s="555"/>
      <c r="I736" s="555"/>
      <c r="J736" s="555"/>
      <c r="K736" s="716" t="s">
        <v>204</v>
      </c>
      <c r="L736" s="703" t="s">
        <v>205</v>
      </c>
      <c r="M736" s="703" t="s">
        <v>206</v>
      </c>
      <c r="N736" s="4"/>
      <c r="O736" s="4"/>
      <c r="P736" s="4"/>
      <c r="T736" s="94"/>
      <c r="U736" s="94"/>
    </row>
    <row r="737" spans="1:21" s="96" customFormat="1" ht="15.75">
      <c r="A737" s="667">
        <v>1</v>
      </c>
      <c r="B737" s="686" t="s">
        <v>155</v>
      </c>
      <c r="C737" s="971">
        <f aca="true" t="shared" si="115" ref="C737:D756">C709</f>
        <v>188.6</v>
      </c>
      <c r="D737" s="971">
        <f t="shared" si="115"/>
        <v>56.959999999999994</v>
      </c>
      <c r="E737" s="971">
        <f>M737</f>
        <v>-75.74999999999999</v>
      </c>
      <c r="F737" s="912">
        <f>E737/C737</f>
        <v>-0.4016436903499469</v>
      </c>
      <c r="G737" s="555"/>
      <c r="H737" s="555"/>
      <c r="I737" s="555"/>
      <c r="J737" s="555"/>
      <c r="K737" s="710">
        <v>-45.44999999999999</v>
      </c>
      <c r="L737" s="710">
        <v>-30.3</v>
      </c>
      <c r="M737" s="706">
        <f>SUM(K737:L737)</f>
        <v>-75.74999999999999</v>
      </c>
      <c r="N737" s="4"/>
      <c r="O737" s="4"/>
      <c r="P737" s="4"/>
      <c r="T737" s="97"/>
      <c r="U737" s="97"/>
    </row>
    <row r="738" spans="1:21" s="96" customFormat="1" ht="15.75">
      <c r="A738" s="249">
        <v>2</v>
      </c>
      <c r="B738" s="685" t="s">
        <v>156</v>
      </c>
      <c r="C738" s="972">
        <f t="shared" si="115"/>
        <v>71.5</v>
      </c>
      <c r="D738" s="972">
        <f t="shared" si="115"/>
        <v>19.88</v>
      </c>
      <c r="E738" s="971">
        <f aca="true" t="shared" si="116" ref="E738:E756">M738</f>
        <v>-32.6</v>
      </c>
      <c r="F738" s="913">
        <f aca="true" t="shared" si="117" ref="F738:F756">E738/C738</f>
        <v>-0.45594405594405596</v>
      </c>
      <c r="G738" s="555"/>
      <c r="H738" s="555"/>
      <c r="I738" s="555"/>
      <c r="J738" s="555"/>
      <c r="K738" s="710">
        <v>-14.260000000000002</v>
      </c>
      <c r="L738" s="710">
        <v>-18.34</v>
      </c>
      <c r="M738" s="706">
        <f aca="true" t="shared" si="118" ref="M738:M756">SUM(K738:L738)</f>
        <v>-32.6</v>
      </c>
      <c r="N738" s="4"/>
      <c r="O738" s="4"/>
      <c r="P738" s="4"/>
      <c r="T738" s="97"/>
      <c r="U738" s="97"/>
    </row>
    <row r="739" spans="1:21" s="96" customFormat="1" ht="15.75">
      <c r="A739" s="249">
        <v>3</v>
      </c>
      <c r="B739" s="685" t="s">
        <v>157</v>
      </c>
      <c r="C739" s="972">
        <f t="shared" si="115"/>
        <v>220.3</v>
      </c>
      <c r="D739" s="972">
        <f t="shared" si="115"/>
        <v>60.96</v>
      </c>
      <c r="E739" s="971">
        <f t="shared" si="116"/>
        <v>-88.62</v>
      </c>
      <c r="F739" s="913">
        <f t="shared" si="117"/>
        <v>-0.40226963231956425</v>
      </c>
      <c r="G739" s="555"/>
      <c r="H739" s="555"/>
      <c r="I739" s="555"/>
      <c r="J739" s="555"/>
      <c r="K739" s="710">
        <v>-45.79</v>
      </c>
      <c r="L739" s="710">
        <v>-42.830000000000005</v>
      </c>
      <c r="M739" s="706">
        <f t="shared" si="118"/>
        <v>-88.62</v>
      </c>
      <c r="N739" s="4"/>
      <c r="O739" s="4"/>
      <c r="P739" s="4"/>
      <c r="T739" s="97"/>
      <c r="U739" s="97"/>
    </row>
    <row r="740" spans="1:21" s="96" customFormat="1" ht="15.75">
      <c r="A740" s="249">
        <v>4</v>
      </c>
      <c r="B740" s="685" t="s">
        <v>158</v>
      </c>
      <c r="C740" s="972">
        <f t="shared" si="115"/>
        <v>249.4</v>
      </c>
      <c r="D740" s="972">
        <f t="shared" si="115"/>
        <v>57.92</v>
      </c>
      <c r="E740" s="971">
        <f t="shared" si="116"/>
        <v>-90.88</v>
      </c>
      <c r="F740" s="913">
        <f t="shared" si="117"/>
        <v>-0.3643945469125902</v>
      </c>
      <c r="G740" s="555"/>
      <c r="H740" s="555"/>
      <c r="I740" s="555"/>
      <c r="J740" s="555"/>
      <c r="K740" s="710">
        <v>-46.79</v>
      </c>
      <c r="L740" s="710">
        <v>-44.09</v>
      </c>
      <c r="M740" s="706">
        <f t="shared" si="118"/>
        <v>-90.88</v>
      </c>
      <c r="N740" s="4"/>
      <c r="O740" s="4"/>
      <c r="P740" s="4"/>
      <c r="T740" s="97"/>
      <c r="U740" s="97"/>
    </row>
    <row r="741" spans="1:21" s="96" customFormat="1" ht="15.75">
      <c r="A741" s="249">
        <v>5</v>
      </c>
      <c r="B741" s="685" t="s">
        <v>159</v>
      </c>
      <c r="C741" s="972">
        <f t="shared" si="115"/>
        <v>124.69999999999999</v>
      </c>
      <c r="D741" s="972">
        <f t="shared" si="115"/>
        <v>38.13</v>
      </c>
      <c r="E741" s="971">
        <f t="shared" si="116"/>
        <v>-71.78999999999999</v>
      </c>
      <c r="F741" s="913">
        <f t="shared" si="117"/>
        <v>-0.5757016840417001</v>
      </c>
      <c r="G741" s="555"/>
      <c r="H741" s="555"/>
      <c r="I741" s="555"/>
      <c r="J741" s="555"/>
      <c r="K741" s="710">
        <v>-39.55</v>
      </c>
      <c r="L741" s="710">
        <v>-32.24</v>
      </c>
      <c r="M741" s="706">
        <f t="shared" si="118"/>
        <v>-71.78999999999999</v>
      </c>
      <c r="N741" s="4"/>
      <c r="O741" s="4"/>
      <c r="P741" s="4"/>
      <c r="T741" s="97"/>
      <c r="U741" s="97"/>
    </row>
    <row r="742" spans="1:21" s="96" customFormat="1" ht="15.75">
      <c r="A742" s="249">
        <v>6</v>
      </c>
      <c r="B742" s="685" t="s">
        <v>160</v>
      </c>
      <c r="C742" s="972">
        <f t="shared" si="115"/>
        <v>204.7</v>
      </c>
      <c r="D742" s="972">
        <f t="shared" si="115"/>
        <v>61.49</v>
      </c>
      <c r="E742" s="971">
        <f t="shared" si="116"/>
        <v>-104.19</v>
      </c>
      <c r="F742" s="913">
        <f t="shared" si="117"/>
        <v>-0.5089887640449439</v>
      </c>
      <c r="G742" s="555"/>
      <c r="H742" s="555"/>
      <c r="I742" s="555"/>
      <c r="J742" s="555"/>
      <c r="K742" s="710">
        <v>-51.98000000000001</v>
      </c>
      <c r="L742" s="710">
        <v>-52.209999999999994</v>
      </c>
      <c r="M742" s="706">
        <f t="shared" si="118"/>
        <v>-104.19</v>
      </c>
      <c r="N742" s="4"/>
      <c r="O742" s="4"/>
      <c r="P742" s="4"/>
      <c r="T742" s="97"/>
      <c r="U742" s="97"/>
    </row>
    <row r="743" spans="1:21" s="96" customFormat="1" ht="15.75">
      <c r="A743" s="249">
        <v>7</v>
      </c>
      <c r="B743" s="685" t="s">
        <v>161</v>
      </c>
      <c r="C743" s="972">
        <f t="shared" si="115"/>
        <v>139.79999999999998</v>
      </c>
      <c r="D743" s="972">
        <f t="shared" si="115"/>
        <v>41.550000000000004</v>
      </c>
      <c r="E743" s="971">
        <f t="shared" si="116"/>
        <v>-84.05000000000001</v>
      </c>
      <c r="F743" s="913">
        <f t="shared" si="117"/>
        <v>-0.6012160228898428</v>
      </c>
      <c r="G743" s="555"/>
      <c r="H743" s="555"/>
      <c r="I743" s="555"/>
      <c r="J743" s="555"/>
      <c r="K743" s="710">
        <v>-56.67</v>
      </c>
      <c r="L743" s="710">
        <v>-27.380000000000003</v>
      </c>
      <c r="M743" s="706">
        <f t="shared" si="118"/>
        <v>-84.05000000000001</v>
      </c>
      <c r="N743" s="4"/>
      <c r="O743" s="4"/>
      <c r="P743" s="4"/>
      <c r="T743" s="97"/>
      <c r="U743" s="97"/>
    </row>
    <row r="744" spans="1:21" s="96" customFormat="1" ht="15.75">
      <c r="A744" s="249">
        <v>8</v>
      </c>
      <c r="B744" s="685" t="s">
        <v>162</v>
      </c>
      <c r="C744" s="972">
        <f t="shared" si="115"/>
        <v>92.69999999999999</v>
      </c>
      <c r="D744" s="972">
        <f t="shared" si="115"/>
        <v>28.900000000000002</v>
      </c>
      <c r="E744" s="971">
        <f t="shared" si="116"/>
        <v>-64.97</v>
      </c>
      <c r="F744" s="913">
        <f t="shared" si="117"/>
        <v>-0.7008629989212514</v>
      </c>
      <c r="G744" s="555"/>
      <c r="H744" s="555"/>
      <c r="I744" s="555"/>
      <c r="J744" s="555"/>
      <c r="K744" s="710">
        <v>-35.27</v>
      </c>
      <c r="L744" s="710">
        <v>-29.699999999999996</v>
      </c>
      <c r="M744" s="706">
        <f t="shared" si="118"/>
        <v>-64.97</v>
      </c>
      <c r="N744" s="4"/>
      <c r="O744" s="4"/>
      <c r="P744" s="4"/>
      <c r="T744" s="97"/>
      <c r="U744" s="97"/>
    </row>
    <row r="745" spans="1:21" s="96" customFormat="1" ht="15.75">
      <c r="A745" s="249">
        <v>9</v>
      </c>
      <c r="B745" s="685" t="s">
        <v>163</v>
      </c>
      <c r="C745" s="972">
        <f t="shared" si="115"/>
        <v>189.8</v>
      </c>
      <c r="D745" s="972">
        <f t="shared" si="115"/>
        <v>66.84</v>
      </c>
      <c r="E745" s="971">
        <f t="shared" si="116"/>
        <v>-85</v>
      </c>
      <c r="F745" s="913">
        <f t="shared" si="117"/>
        <v>-0.4478398314014752</v>
      </c>
      <c r="G745" s="555"/>
      <c r="H745" s="555"/>
      <c r="I745" s="555"/>
      <c r="J745" s="555"/>
      <c r="K745" s="710">
        <v>-44.78</v>
      </c>
      <c r="L745" s="710">
        <v>-40.22</v>
      </c>
      <c r="M745" s="706">
        <f t="shared" si="118"/>
        <v>-85</v>
      </c>
      <c r="N745" s="4"/>
      <c r="O745" s="4"/>
      <c r="P745" s="4"/>
      <c r="T745" s="97"/>
      <c r="U745" s="97"/>
    </row>
    <row r="746" spans="1:21" s="96" customFormat="1" ht="15.75">
      <c r="A746" s="249">
        <v>10</v>
      </c>
      <c r="B746" s="685" t="s">
        <v>164</v>
      </c>
      <c r="C746" s="972">
        <f t="shared" si="115"/>
        <v>280</v>
      </c>
      <c r="D746" s="972">
        <f t="shared" si="115"/>
        <v>81.86999999999999</v>
      </c>
      <c r="E746" s="971">
        <f t="shared" si="116"/>
        <v>-108.84000000000003</v>
      </c>
      <c r="F746" s="913">
        <f t="shared" si="117"/>
        <v>-0.38871428571428585</v>
      </c>
      <c r="G746" s="555"/>
      <c r="H746" s="555"/>
      <c r="I746" s="555"/>
      <c r="J746" s="555"/>
      <c r="K746" s="710">
        <v>-64.92000000000002</v>
      </c>
      <c r="L746" s="710">
        <v>-43.92000000000001</v>
      </c>
      <c r="M746" s="706">
        <f t="shared" si="118"/>
        <v>-108.84000000000003</v>
      </c>
      <c r="N746" s="4"/>
      <c r="O746" s="4"/>
      <c r="P746" s="4"/>
      <c r="T746" s="97"/>
      <c r="U746" s="97"/>
    </row>
    <row r="747" spans="1:21" s="96" customFormat="1" ht="15.75">
      <c r="A747" s="249">
        <v>11</v>
      </c>
      <c r="B747" s="685" t="s">
        <v>143</v>
      </c>
      <c r="C747" s="972">
        <f t="shared" si="115"/>
        <v>65</v>
      </c>
      <c r="D747" s="972">
        <f t="shared" si="115"/>
        <v>15.159999999999998</v>
      </c>
      <c r="E747" s="971">
        <f t="shared" si="116"/>
        <v>-34.62</v>
      </c>
      <c r="F747" s="913">
        <f t="shared" si="117"/>
        <v>-0.5326153846153846</v>
      </c>
      <c r="G747" s="555"/>
      <c r="H747" s="555"/>
      <c r="I747" s="555"/>
      <c r="J747" s="555"/>
      <c r="K747" s="710">
        <v>-14.569999999999997</v>
      </c>
      <c r="L747" s="710">
        <v>-20.05</v>
      </c>
      <c r="M747" s="706">
        <f t="shared" si="118"/>
        <v>-34.62</v>
      </c>
      <c r="N747" s="4"/>
      <c r="O747" s="4"/>
      <c r="P747" s="4"/>
      <c r="T747" s="97"/>
      <c r="U747" s="97"/>
    </row>
    <row r="748" spans="1:21" s="96" customFormat="1" ht="15.75">
      <c r="A748" s="249">
        <v>12</v>
      </c>
      <c r="B748" s="685" t="s">
        <v>144</v>
      </c>
      <c r="C748" s="972">
        <f t="shared" si="115"/>
        <v>78.3</v>
      </c>
      <c r="D748" s="972">
        <f t="shared" si="115"/>
        <v>20.43</v>
      </c>
      <c r="E748" s="971">
        <f t="shared" si="116"/>
        <v>-48.51</v>
      </c>
      <c r="F748" s="913">
        <f t="shared" si="117"/>
        <v>-0.6195402298850574</v>
      </c>
      <c r="G748" s="555"/>
      <c r="H748" s="555"/>
      <c r="I748" s="555"/>
      <c r="J748" s="555"/>
      <c r="K748" s="710">
        <v>-29.219999999999995</v>
      </c>
      <c r="L748" s="710">
        <v>-19.290000000000003</v>
      </c>
      <c r="M748" s="706">
        <f t="shared" si="118"/>
        <v>-48.51</v>
      </c>
      <c r="N748" s="4"/>
      <c r="O748" s="4"/>
      <c r="P748" s="4"/>
      <c r="T748" s="97"/>
      <c r="U748" s="97"/>
    </row>
    <row r="749" spans="1:21" s="96" customFormat="1" ht="15.75">
      <c r="A749" s="249">
        <v>13</v>
      </c>
      <c r="B749" s="685" t="s">
        <v>145</v>
      </c>
      <c r="C749" s="972">
        <f t="shared" si="115"/>
        <v>166.5</v>
      </c>
      <c r="D749" s="972">
        <f t="shared" si="115"/>
        <v>53.85000000000001</v>
      </c>
      <c r="E749" s="971">
        <f t="shared" si="116"/>
        <v>-83.85</v>
      </c>
      <c r="F749" s="913">
        <f t="shared" si="117"/>
        <v>-0.5036036036036036</v>
      </c>
      <c r="G749" s="555"/>
      <c r="H749" s="555"/>
      <c r="I749" s="555"/>
      <c r="J749" s="555"/>
      <c r="K749" s="710">
        <v>-34.57</v>
      </c>
      <c r="L749" s="710">
        <v>-49.279999999999994</v>
      </c>
      <c r="M749" s="706">
        <f t="shared" si="118"/>
        <v>-83.85</v>
      </c>
      <c r="N749" s="4"/>
      <c r="O749" s="4"/>
      <c r="P749" s="4"/>
      <c r="T749" s="97"/>
      <c r="U749" s="97"/>
    </row>
    <row r="750" spans="1:21" s="96" customFormat="1" ht="15.75">
      <c r="A750" s="249">
        <v>14</v>
      </c>
      <c r="B750" s="685" t="s">
        <v>146</v>
      </c>
      <c r="C750" s="972">
        <f t="shared" si="115"/>
        <v>226.7</v>
      </c>
      <c r="D750" s="972">
        <f t="shared" si="115"/>
        <v>50.760000000000005</v>
      </c>
      <c r="E750" s="971">
        <f t="shared" si="116"/>
        <v>-133.62</v>
      </c>
      <c r="F750" s="913">
        <f t="shared" si="117"/>
        <v>-0.5894133215703573</v>
      </c>
      <c r="G750" s="555"/>
      <c r="H750" s="555"/>
      <c r="I750" s="555"/>
      <c r="J750" s="555"/>
      <c r="K750" s="710">
        <v>-68.49999999999999</v>
      </c>
      <c r="L750" s="710">
        <v>-65.12</v>
      </c>
      <c r="M750" s="706">
        <f t="shared" si="118"/>
        <v>-133.62</v>
      </c>
      <c r="N750" s="4"/>
      <c r="O750" s="4"/>
      <c r="P750" s="4"/>
      <c r="T750" s="97"/>
      <c r="U750" s="97"/>
    </row>
    <row r="751" spans="1:21" s="96" customFormat="1" ht="15.75">
      <c r="A751" s="249">
        <v>15</v>
      </c>
      <c r="B751" s="685" t="s">
        <v>147</v>
      </c>
      <c r="C751" s="972">
        <f t="shared" si="115"/>
        <v>110</v>
      </c>
      <c r="D751" s="972">
        <f t="shared" si="115"/>
        <v>27.42</v>
      </c>
      <c r="E751" s="971">
        <f t="shared" si="116"/>
        <v>-63.92999999999999</v>
      </c>
      <c r="F751" s="913">
        <f t="shared" si="117"/>
        <v>-0.5811818181818181</v>
      </c>
      <c r="G751" s="555"/>
      <c r="H751" s="555"/>
      <c r="I751" s="555"/>
      <c r="J751" s="555"/>
      <c r="K751" s="710">
        <v>-23.39</v>
      </c>
      <c r="L751" s="710">
        <v>-40.53999999999999</v>
      </c>
      <c r="M751" s="706">
        <f t="shared" si="118"/>
        <v>-63.92999999999999</v>
      </c>
      <c r="N751" s="4"/>
      <c r="O751" s="4"/>
      <c r="P751" s="4"/>
      <c r="T751" s="97"/>
      <c r="U751" s="97"/>
    </row>
    <row r="752" spans="1:21" s="96" customFormat="1" ht="15.75">
      <c r="A752" s="249">
        <v>16</v>
      </c>
      <c r="B752" s="685" t="s">
        <v>148</v>
      </c>
      <c r="C752" s="972">
        <f t="shared" si="115"/>
        <v>113.8</v>
      </c>
      <c r="D752" s="972">
        <f t="shared" si="115"/>
        <v>42.269999999999996</v>
      </c>
      <c r="E752" s="971">
        <f t="shared" si="116"/>
        <v>-51.959999999999994</v>
      </c>
      <c r="F752" s="913">
        <f t="shared" si="117"/>
        <v>-0.4565905096660808</v>
      </c>
      <c r="G752" s="555"/>
      <c r="H752" s="555"/>
      <c r="I752" s="555"/>
      <c r="J752" s="555"/>
      <c r="K752" s="710">
        <v>-26.109999999999996</v>
      </c>
      <c r="L752" s="710">
        <v>-25.849999999999994</v>
      </c>
      <c r="M752" s="706">
        <f t="shared" si="118"/>
        <v>-51.959999999999994</v>
      </c>
      <c r="N752" s="4"/>
      <c r="O752" s="4"/>
      <c r="P752" s="4"/>
      <c r="T752" s="97"/>
      <c r="U752" s="97"/>
    </row>
    <row r="753" spans="1:21" s="96" customFormat="1" ht="15.75">
      <c r="A753" s="249">
        <v>17</v>
      </c>
      <c r="B753" s="685" t="s">
        <v>149</v>
      </c>
      <c r="C753" s="972">
        <f t="shared" si="115"/>
        <v>66.7</v>
      </c>
      <c r="D753" s="972">
        <f t="shared" si="115"/>
        <v>17.7</v>
      </c>
      <c r="E753" s="971">
        <f t="shared" si="116"/>
        <v>-36.597</v>
      </c>
      <c r="F753" s="913">
        <f t="shared" si="117"/>
        <v>-0.5486806596701649</v>
      </c>
      <c r="G753" s="555"/>
      <c r="H753" s="555"/>
      <c r="I753" s="555"/>
      <c r="J753" s="555"/>
      <c r="K753" s="710">
        <v>-19.307</v>
      </c>
      <c r="L753" s="710">
        <v>-17.290000000000003</v>
      </c>
      <c r="M753" s="706">
        <f t="shared" si="118"/>
        <v>-36.597</v>
      </c>
      <c r="N753" s="4"/>
      <c r="O753" s="4"/>
      <c r="P753" s="4"/>
      <c r="T753" s="97"/>
      <c r="U753" s="97"/>
    </row>
    <row r="754" spans="1:21" s="96" customFormat="1" ht="15.75">
      <c r="A754" s="249">
        <v>18</v>
      </c>
      <c r="B754" s="685" t="s">
        <v>150</v>
      </c>
      <c r="C754" s="972">
        <f t="shared" si="115"/>
        <v>255.4</v>
      </c>
      <c r="D754" s="972">
        <f t="shared" si="115"/>
        <v>92.99000000000001</v>
      </c>
      <c r="E754" s="971">
        <f t="shared" si="116"/>
        <v>-116.71</v>
      </c>
      <c r="F754" s="913">
        <f t="shared" si="117"/>
        <v>-0.45696945967110414</v>
      </c>
      <c r="G754" s="555"/>
      <c r="H754" s="555"/>
      <c r="I754" s="555"/>
      <c r="J754" s="555"/>
      <c r="K754" s="710">
        <v>-45.84</v>
      </c>
      <c r="L754" s="710">
        <v>-70.86999999999999</v>
      </c>
      <c r="M754" s="706">
        <f t="shared" si="118"/>
        <v>-116.71</v>
      </c>
      <c r="N754" s="4"/>
      <c r="O754" s="4"/>
      <c r="P754" s="4"/>
      <c r="T754" s="97"/>
      <c r="U754" s="97"/>
    </row>
    <row r="755" spans="1:21" s="96" customFormat="1" ht="15.75">
      <c r="A755" s="249">
        <v>19</v>
      </c>
      <c r="B755" s="685" t="s">
        <v>151</v>
      </c>
      <c r="C755" s="972">
        <f t="shared" si="115"/>
        <v>110.8</v>
      </c>
      <c r="D755" s="972">
        <f t="shared" si="115"/>
        <v>30.85</v>
      </c>
      <c r="E755" s="971">
        <f t="shared" si="116"/>
        <v>-63.38</v>
      </c>
      <c r="F755" s="913">
        <f t="shared" si="117"/>
        <v>-0.5720216606498195</v>
      </c>
      <c r="G755" s="555"/>
      <c r="H755" s="555"/>
      <c r="I755" s="555"/>
      <c r="J755" s="555"/>
      <c r="K755" s="710">
        <v>-29.15</v>
      </c>
      <c r="L755" s="710">
        <v>-34.230000000000004</v>
      </c>
      <c r="M755" s="706">
        <f t="shared" si="118"/>
        <v>-63.38</v>
      </c>
      <c r="N755" s="4"/>
      <c r="O755" s="4"/>
      <c r="P755" s="4"/>
      <c r="T755" s="97"/>
      <c r="U755" s="97"/>
    </row>
    <row r="756" spans="1:21" s="96" customFormat="1" ht="16.5" thickBot="1">
      <c r="A756" s="249">
        <v>20</v>
      </c>
      <c r="B756" s="685" t="s">
        <v>152</v>
      </c>
      <c r="C756" s="972">
        <f t="shared" si="115"/>
        <v>284.7</v>
      </c>
      <c r="D756" s="972">
        <f t="shared" si="115"/>
        <v>76.12</v>
      </c>
      <c r="E756" s="971">
        <f t="shared" si="116"/>
        <v>-175.88</v>
      </c>
      <c r="F756" s="913">
        <f t="shared" si="117"/>
        <v>-0.6177730944854233</v>
      </c>
      <c r="G756" s="555"/>
      <c r="H756" s="555"/>
      <c r="I756" s="555"/>
      <c r="J756" s="555"/>
      <c r="K756" s="710">
        <v>-87.63000000000001</v>
      </c>
      <c r="L756" s="710">
        <v>-88.25</v>
      </c>
      <c r="M756" s="706">
        <f t="shared" si="118"/>
        <v>-175.88</v>
      </c>
      <c r="N756" s="4"/>
      <c r="O756" s="4"/>
      <c r="P756" s="4"/>
      <c r="T756" s="97"/>
      <c r="U756" s="97"/>
    </row>
    <row r="757" spans="1:25" ht="15.75" customHeight="1" thickBot="1">
      <c r="A757" s="764"/>
      <c r="B757" s="765" t="s">
        <v>20</v>
      </c>
      <c r="C757" s="974">
        <f>SUM(C737:C756)</f>
        <v>3239.4</v>
      </c>
      <c r="D757" s="974">
        <f>SUM(D737:D756)</f>
        <v>942.05</v>
      </c>
      <c r="E757" s="974">
        <f>SUM(E737:E756)</f>
        <v>-1615.7470000000003</v>
      </c>
      <c r="F757" s="915">
        <f>E757/C757</f>
        <v>-0.4987797122923999</v>
      </c>
      <c r="G757" s="478"/>
      <c r="H757" s="478"/>
      <c r="I757" s="478"/>
      <c r="J757" s="478"/>
      <c r="K757" s="707">
        <f>SUM(K737:K756)</f>
        <v>-823.747</v>
      </c>
      <c r="L757" s="702">
        <f>SUM(L737:L756)</f>
        <v>-792</v>
      </c>
      <c r="M757" s="702">
        <f>SUM(M737:M756)</f>
        <v>-1615.7470000000003</v>
      </c>
      <c r="N757" s="4"/>
      <c r="O757" s="4"/>
      <c r="P757" s="4"/>
      <c r="T757" s="65"/>
      <c r="U757" s="65"/>
      <c r="V757" s="6"/>
      <c r="W757" s="6"/>
      <c r="X757" s="6"/>
      <c r="Y757" s="6"/>
    </row>
    <row r="758" spans="1:26" ht="15.75" customHeight="1">
      <c r="A758" s="511"/>
      <c r="B758" s="512"/>
      <c r="C758" s="546"/>
      <c r="D758" s="546"/>
      <c r="E758" s="549"/>
      <c r="F758" s="478"/>
      <c r="G758" s="478"/>
      <c r="H758" s="478"/>
      <c r="I758" s="478"/>
      <c r="J758" s="478"/>
      <c r="K758" s="478"/>
      <c r="L758" s="37"/>
      <c r="M758" s="37"/>
      <c r="N758" s="4"/>
      <c r="O758" s="4"/>
      <c r="P758" s="4"/>
      <c r="Q758" s="63"/>
      <c r="R758" s="226"/>
      <c r="S758" s="66"/>
      <c r="T758" s="128"/>
      <c r="U758" s="65"/>
      <c r="V758" s="65"/>
      <c r="W758" s="6"/>
      <c r="X758" s="6"/>
      <c r="Y758" s="6"/>
      <c r="Z758" s="6"/>
    </row>
    <row r="759" spans="1:26" ht="15.75" customHeight="1">
      <c r="A759" s="511"/>
      <c r="B759" s="512"/>
      <c r="C759" s="546"/>
      <c r="D759" s="546"/>
      <c r="E759" s="549"/>
      <c r="F759" s="478"/>
      <c r="G759" s="478"/>
      <c r="H759" s="478"/>
      <c r="I759" s="478"/>
      <c r="J759" s="478"/>
      <c r="K759" s="478"/>
      <c r="L759" s="37"/>
      <c r="M759" s="37"/>
      <c r="N759" s="4"/>
      <c r="O759" s="4"/>
      <c r="P759" s="4"/>
      <c r="Q759" s="63"/>
      <c r="R759" s="226"/>
      <c r="S759" s="66"/>
      <c r="T759" s="128"/>
      <c r="U759" s="65"/>
      <c r="V759" s="65"/>
      <c r="W759" s="6"/>
      <c r="X759" s="6"/>
      <c r="Y759" s="6"/>
      <c r="Z759" s="6"/>
    </row>
    <row r="760" spans="1:26" ht="15.75" customHeight="1">
      <c r="A760" s="511"/>
      <c r="B760" s="512"/>
      <c r="C760" s="546"/>
      <c r="D760" s="546"/>
      <c r="E760" s="549"/>
      <c r="F760" s="478"/>
      <c r="G760" s="478"/>
      <c r="H760" s="478"/>
      <c r="I760" s="478"/>
      <c r="J760" s="478"/>
      <c r="K760" s="478"/>
      <c r="L760" s="37"/>
      <c r="M760" s="37"/>
      <c r="N760" s="4"/>
      <c r="O760" s="4"/>
      <c r="P760" s="4"/>
      <c r="Q760" s="63"/>
      <c r="R760" s="226"/>
      <c r="S760" s="66"/>
      <c r="T760" s="128"/>
      <c r="U760" s="65"/>
      <c r="V760" s="65"/>
      <c r="W760" s="6"/>
      <c r="X760" s="6"/>
      <c r="Y760" s="6"/>
      <c r="Z760" s="6"/>
    </row>
    <row r="761" spans="1:26" ht="15.75" customHeight="1">
      <c r="A761" s="511"/>
      <c r="B761" s="512"/>
      <c r="C761" s="546"/>
      <c r="D761" s="546"/>
      <c r="E761" s="549"/>
      <c r="F761" s="478"/>
      <c r="G761" s="478"/>
      <c r="H761" s="478"/>
      <c r="I761" s="478"/>
      <c r="J761" s="478"/>
      <c r="K761" s="478"/>
      <c r="L761" s="37"/>
      <c r="M761" s="37"/>
      <c r="N761" s="37"/>
      <c r="O761" s="37"/>
      <c r="P761" s="37"/>
      <c r="Q761" s="63"/>
      <c r="R761" s="226"/>
      <c r="S761" s="66"/>
      <c r="T761" s="128"/>
      <c r="U761" s="65"/>
      <c r="V761" s="65"/>
      <c r="W761" s="6"/>
      <c r="X761" s="6"/>
      <c r="Y761" s="6"/>
      <c r="Z761" s="6"/>
    </row>
    <row r="762" spans="1:16" ht="15.75">
      <c r="A762" s="1169" t="s">
        <v>109</v>
      </c>
      <c r="B762" s="1169"/>
      <c r="C762" s="1169"/>
      <c r="D762" s="1169"/>
      <c r="E762" s="1169"/>
      <c r="F762" s="228"/>
      <c r="G762" s="229"/>
      <c r="H762" s="229"/>
      <c r="I762" s="229"/>
      <c r="J762" s="229"/>
      <c r="K762" s="229"/>
      <c r="L762" s="65"/>
      <c r="M762" s="65"/>
      <c r="N762" s="65"/>
      <c r="O762" s="65"/>
      <c r="P762" s="65"/>
    </row>
    <row r="763" spans="1:11" ht="16.5" thickBot="1">
      <c r="A763" s="227" t="s">
        <v>231</v>
      </c>
      <c r="B763" s="228"/>
      <c r="C763" s="229"/>
      <c r="D763" s="230"/>
      <c r="E763" s="231"/>
      <c r="F763" s="228"/>
      <c r="G763" s="229"/>
      <c r="H763" s="229"/>
      <c r="I763" s="229"/>
      <c r="J763" s="229"/>
      <c r="K763" s="229"/>
    </row>
    <row r="764" spans="1:11" ht="16.5" thickBot="1">
      <c r="A764" s="1145" t="s">
        <v>428</v>
      </c>
      <c r="B764" s="1146"/>
      <c r="C764" s="1146"/>
      <c r="D764" s="1147"/>
      <c r="E764" s="231"/>
      <c r="F764" s="228"/>
      <c r="G764" s="229"/>
      <c r="H764" s="229"/>
      <c r="I764" s="229"/>
      <c r="J764" s="229"/>
      <c r="K764" s="229"/>
    </row>
    <row r="765" spans="1:12" ht="31.5">
      <c r="A765" s="487" t="s">
        <v>59</v>
      </c>
      <c r="B765" s="488" t="s">
        <v>24</v>
      </c>
      <c r="C765" s="488" t="s">
        <v>25</v>
      </c>
      <c r="D765" s="489" t="s">
        <v>26</v>
      </c>
      <c r="E765" s="231"/>
      <c r="F765" s="228"/>
      <c r="G765" s="229"/>
      <c r="H765" s="229"/>
      <c r="I765" s="229"/>
      <c r="J765" s="229"/>
      <c r="K765" s="456"/>
      <c r="L765" s="62"/>
    </row>
    <row r="766" spans="1:12" ht="15.75">
      <c r="A766" s="1148" t="s">
        <v>128</v>
      </c>
      <c r="B766" s="493" t="str">
        <f aca="true" t="shared" si="119" ref="B766:C769">B674</f>
        <v>OB as on 01.04.2019</v>
      </c>
      <c r="C766" s="1064" t="str">
        <f t="shared" si="119"/>
        <v>01.04.2019</v>
      </c>
      <c r="D766" s="1063">
        <v>43.6</v>
      </c>
      <c r="E766" s="231"/>
      <c r="F766" s="228"/>
      <c r="G766" s="229"/>
      <c r="H766" s="229"/>
      <c r="I766" s="229"/>
      <c r="J766" s="229"/>
      <c r="K766" s="456"/>
      <c r="L766" s="62"/>
    </row>
    <row r="767" spans="1:12" ht="15.75">
      <c r="A767" s="1149"/>
      <c r="B767" s="493" t="str">
        <f t="shared" si="119"/>
        <v>Adhoc Released</v>
      </c>
      <c r="C767" s="1064" t="str">
        <f t="shared" si="119"/>
        <v>25.04.2019</v>
      </c>
      <c r="D767" s="1063">
        <v>47.15</v>
      </c>
      <c r="E767" s="231"/>
      <c r="F767" s="228"/>
      <c r="G767" s="229"/>
      <c r="H767" s="229"/>
      <c r="I767" s="229"/>
      <c r="J767" s="229"/>
      <c r="K767" s="456"/>
      <c r="L767" s="62"/>
    </row>
    <row r="768" spans="1:12" ht="47.25">
      <c r="A768" s="1149"/>
      <c r="B768" s="493" t="str">
        <f t="shared" si="119"/>
        <v>Balance of 1st Installment / Revalidation</v>
      </c>
      <c r="C768" s="1064" t="str">
        <f t="shared" si="119"/>
        <v>17.02.2020</v>
      </c>
      <c r="D768" s="1063">
        <v>-4.05</v>
      </c>
      <c r="E768" s="231"/>
      <c r="F768" s="228"/>
      <c r="G768" s="229"/>
      <c r="H768" s="229"/>
      <c r="I768" s="229"/>
      <c r="J768" s="229"/>
      <c r="K768" s="456"/>
      <c r="L768" s="62"/>
    </row>
    <row r="769" spans="1:12" ht="15.75">
      <c r="A769" s="1149"/>
      <c r="B769" s="493" t="str">
        <f t="shared" si="119"/>
        <v>2nd Installment</v>
      </c>
      <c r="C769" s="1064" t="str">
        <f t="shared" si="119"/>
        <v>--</v>
      </c>
      <c r="D769" s="1066" t="s">
        <v>444</v>
      </c>
      <c r="E769" s="231"/>
      <c r="F769" s="228"/>
      <c r="G769" s="229"/>
      <c r="H769" s="229"/>
      <c r="I769" s="229"/>
      <c r="J769" s="229"/>
      <c r="K769" s="456"/>
      <c r="L769" s="62"/>
    </row>
    <row r="770" spans="1:12" ht="16.5" thickBot="1">
      <c r="A770" s="1150"/>
      <c r="B770" s="1121" t="s">
        <v>221</v>
      </c>
      <c r="C770" s="1122"/>
      <c r="D770" s="843">
        <f>SUM(D766:D769)</f>
        <v>86.7</v>
      </c>
      <c r="E770" s="231"/>
      <c r="F770" s="228"/>
      <c r="G770" s="229"/>
      <c r="H770" s="229"/>
      <c r="I770" s="229"/>
      <c r="J770" s="229"/>
      <c r="K770" s="456"/>
      <c r="L770" s="62"/>
    </row>
    <row r="771" spans="1:12" ht="15.75">
      <c r="A771" s="557"/>
      <c r="B771" s="228"/>
      <c r="C771" s="499"/>
      <c r="D771" s="230"/>
      <c r="E771" s="231"/>
      <c r="F771" s="228"/>
      <c r="G771" s="229"/>
      <c r="H771" s="229"/>
      <c r="I771" s="229"/>
      <c r="J771" s="229"/>
      <c r="K771" s="456"/>
      <c r="L771" s="62"/>
    </row>
    <row r="772" spans="1:22" s="96" customFormat="1" ht="26.25" customHeight="1" thickBot="1">
      <c r="A772" s="88" t="s">
        <v>407</v>
      </c>
      <c r="B772" s="88"/>
      <c r="C772" s="88"/>
      <c r="D772" s="88"/>
      <c r="E772" s="88"/>
      <c r="F772" s="6"/>
      <c r="G772" s="65"/>
      <c r="H772" s="65"/>
      <c r="I772" s="65"/>
      <c r="J772" s="65"/>
      <c r="K772" s="66"/>
      <c r="L772" s="62"/>
      <c r="M772" s="18"/>
      <c r="N772" s="18"/>
      <c r="O772" s="18"/>
      <c r="P772" s="18"/>
      <c r="Q772" s="97"/>
      <c r="R772" s="97"/>
      <c r="S772" s="97"/>
      <c r="T772" s="97"/>
      <c r="U772" s="97"/>
      <c r="V772" s="97"/>
    </row>
    <row r="773" spans="1:22" s="96" customFormat="1" ht="40.5" customHeight="1" thickBot="1">
      <c r="A773" s="774" t="s">
        <v>3</v>
      </c>
      <c r="B773" s="743"/>
      <c r="C773" s="743" t="s">
        <v>4</v>
      </c>
      <c r="D773" s="743" t="s">
        <v>5</v>
      </c>
      <c r="E773" s="775" t="s">
        <v>6</v>
      </c>
      <c r="F773" s="776" t="s">
        <v>7</v>
      </c>
      <c r="G773" s="65"/>
      <c r="H773" s="65"/>
      <c r="I773" s="65"/>
      <c r="J773" s="65"/>
      <c r="K773" s="65"/>
      <c r="L773" s="18"/>
      <c r="M773" s="18"/>
      <c r="N773" s="18"/>
      <c r="O773" s="18"/>
      <c r="P773" s="18"/>
      <c r="Q773" s="97"/>
      <c r="R773" s="97"/>
      <c r="S773" s="97"/>
      <c r="T773" s="97"/>
      <c r="U773" s="97"/>
      <c r="V773" s="97"/>
    </row>
    <row r="774" spans="1:22" s="96" customFormat="1" ht="24" customHeight="1">
      <c r="A774" s="782">
        <v>1</v>
      </c>
      <c r="B774" s="783">
        <v>2</v>
      </c>
      <c r="C774" s="783">
        <v>3</v>
      </c>
      <c r="D774" s="597">
        <v>4</v>
      </c>
      <c r="E774" s="784" t="s">
        <v>8</v>
      </c>
      <c r="F774" s="785">
        <v>6</v>
      </c>
      <c r="G774" s="65"/>
      <c r="H774" s="65"/>
      <c r="I774" s="65"/>
      <c r="J774" s="65"/>
      <c r="K774" s="65"/>
      <c r="L774" s="18"/>
      <c r="M774" s="18"/>
      <c r="N774" s="18"/>
      <c r="O774" s="18"/>
      <c r="P774" s="18"/>
      <c r="Q774" s="97"/>
      <c r="R774" s="97"/>
      <c r="S774" s="97"/>
      <c r="T774" s="97"/>
      <c r="U774" s="97"/>
      <c r="V774" s="97"/>
    </row>
    <row r="775" spans="1:22" s="96" customFormat="1" ht="31.5">
      <c r="A775" s="153">
        <v>1</v>
      </c>
      <c r="B775" s="596" t="s">
        <v>368</v>
      </c>
      <c r="C775" s="975">
        <v>38.6</v>
      </c>
      <c r="D775" s="595">
        <f>C775</f>
        <v>38.6</v>
      </c>
      <c r="E775" s="595">
        <f>D775-C775</f>
        <v>0</v>
      </c>
      <c r="F775" s="778">
        <f>E775/D775</f>
        <v>0</v>
      </c>
      <c r="G775" s="412"/>
      <c r="H775" s="412"/>
      <c r="I775" s="412"/>
      <c r="J775" s="412"/>
      <c r="K775" s="412"/>
      <c r="L775" s="32"/>
      <c r="M775" s="32"/>
      <c r="N775" s="32"/>
      <c r="O775" s="32"/>
      <c r="P775" s="32"/>
      <c r="Q775" s="97"/>
      <c r="R775" s="97"/>
      <c r="S775" s="97"/>
      <c r="T775" s="97"/>
      <c r="U775" s="97"/>
      <c r="V775" s="97"/>
    </row>
    <row r="776" spans="1:22" s="96" customFormat="1" ht="28.5" customHeight="1">
      <c r="A776" s="153">
        <v>2</v>
      </c>
      <c r="B776" s="596" t="s">
        <v>422</v>
      </c>
      <c r="C776" s="975">
        <v>274.31</v>
      </c>
      <c r="D776" s="595">
        <f>C776</f>
        <v>274.31</v>
      </c>
      <c r="E776" s="595">
        <f>D776-C776</f>
        <v>0</v>
      </c>
      <c r="F776" s="778">
        <f>E776/D777</f>
        <v>0</v>
      </c>
      <c r="G776" s="412"/>
      <c r="H776" s="412"/>
      <c r="I776" s="412"/>
      <c r="J776" s="412"/>
      <c r="K776" s="412"/>
      <c r="L776" s="32"/>
      <c r="M776" s="32"/>
      <c r="N776" s="32"/>
      <c r="O776" s="32"/>
      <c r="P776" s="32"/>
      <c r="Q776" s="97">
        <v>103.65</v>
      </c>
      <c r="R776" s="97">
        <v>83.21</v>
      </c>
      <c r="S776" s="97">
        <v>0.17</v>
      </c>
      <c r="T776" s="97">
        <f>Q776+R776+S776</f>
        <v>187.03</v>
      </c>
      <c r="U776" s="97"/>
      <c r="V776" s="97"/>
    </row>
    <row r="777" spans="1:20" ht="31.5">
      <c r="A777" s="153">
        <v>3</v>
      </c>
      <c r="B777" s="596" t="s">
        <v>435</v>
      </c>
      <c r="C777" s="975">
        <v>46.28</v>
      </c>
      <c r="D777" s="595">
        <f>C777</f>
        <v>46.28</v>
      </c>
      <c r="E777" s="595">
        <f>D777-C777</f>
        <v>0</v>
      </c>
      <c r="F777" s="778">
        <f>E777/C777</f>
        <v>0</v>
      </c>
      <c r="G777" s="412"/>
      <c r="H777" s="412"/>
      <c r="I777" s="412"/>
      <c r="J777" s="412"/>
      <c r="K777" s="412"/>
      <c r="L777" s="32"/>
      <c r="M777" s="32"/>
      <c r="N777" s="32"/>
      <c r="O777" s="32"/>
      <c r="P777" s="32"/>
      <c r="Q777" s="18">
        <v>45.98</v>
      </c>
      <c r="R777" s="18">
        <v>54.62</v>
      </c>
      <c r="S777" s="18">
        <v>0.1</v>
      </c>
      <c r="T777" s="97">
        <f>Q777+R777+S777</f>
        <v>100.69999999999999</v>
      </c>
    </row>
    <row r="778" spans="1:22" s="96" customFormat="1" ht="30.75" customHeight="1" thickBot="1">
      <c r="A778" s="558">
        <v>4</v>
      </c>
      <c r="B778" s="779" t="s">
        <v>30</v>
      </c>
      <c r="C778" s="849">
        <f>C775+C777</f>
        <v>84.88</v>
      </c>
      <c r="D778" s="849">
        <f>D775+D777</f>
        <v>84.88</v>
      </c>
      <c r="E778" s="780">
        <f>D778-C778</f>
        <v>0</v>
      </c>
      <c r="F778" s="781">
        <f>SUM(F775:F777)</f>
        <v>0</v>
      </c>
      <c r="G778" s="412"/>
      <c r="H778" s="412"/>
      <c r="I778" s="412"/>
      <c r="J778" s="412"/>
      <c r="K778" s="412"/>
      <c r="L778" s="32"/>
      <c r="M778" s="32"/>
      <c r="N778" s="32"/>
      <c r="O778" s="32"/>
      <c r="P778" s="32"/>
      <c r="Q778" s="97"/>
      <c r="R778" s="97"/>
      <c r="S778" s="97"/>
      <c r="T778" s="97"/>
      <c r="U778" s="97"/>
      <c r="V778" s="97"/>
    </row>
    <row r="779" spans="1:27" s="96" customFormat="1" ht="26.25" customHeight="1" hidden="1">
      <c r="A779" s="559"/>
      <c r="B779" s="101"/>
      <c r="C779" s="101"/>
      <c r="D779" s="559"/>
      <c r="E779" s="560"/>
      <c r="F779" s="101"/>
      <c r="G779" s="65"/>
      <c r="H779" s="65"/>
      <c r="I779" s="65"/>
      <c r="J779" s="65"/>
      <c r="K779" s="65"/>
      <c r="L779" s="18"/>
      <c r="M779" s="18"/>
      <c r="N779" s="18"/>
      <c r="O779" s="18"/>
      <c r="P779" s="18"/>
      <c r="Q779" s="129"/>
      <c r="R779" s="129"/>
      <c r="S779" s="129"/>
      <c r="T779" s="129"/>
      <c r="U779" s="129"/>
      <c r="V779" s="130"/>
      <c r="W779" s="129"/>
      <c r="X779" s="129"/>
      <c r="Y779" s="129"/>
      <c r="Z779" s="129"/>
      <c r="AA779" s="95"/>
    </row>
    <row r="780" spans="1:27" s="96" customFormat="1" ht="52.5" customHeight="1" thickBot="1">
      <c r="A780" s="16" t="s">
        <v>436</v>
      </c>
      <c r="B780" s="265"/>
      <c r="C780" s="6"/>
      <c r="D780" s="60" t="s">
        <v>28</v>
      </c>
      <c r="E780" s="1127" t="s">
        <v>385</v>
      </c>
      <c r="F780" s="1127"/>
      <c r="G780" s="98"/>
      <c r="H780" s="98"/>
      <c r="I780" s="98"/>
      <c r="J780" s="98"/>
      <c r="K780" s="98"/>
      <c r="L780" s="97"/>
      <c r="M780" s="97"/>
      <c r="N780" s="97"/>
      <c r="O780" s="97"/>
      <c r="P780" s="97"/>
      <c r="Q780" s="131"/>
      <c r="R780" s="131"/>
      <c r="S780" s="131"/>
      <c r="T780" s="131"/>
      <c r="U780" s="131"/>
      <c r="V780" s="131"/>
      <c r="W780" s="132"/>
      <c r="X780" s="132"/>
      <c r="Y780" s="132"/>
      <c r="Z780" s="132"/>
      <c r="AA780" s="95"/>
    </row>
    <row r="781" spans="1:27" s="96" customFormat="1" ht="32.25" thickBot="1">
      <c r="A781" s="774" t="s">
        <v>3</v>
      </c>
      <c r="B781" s="743" t="s">
        <v>35</v>
      </c>
      <c r="C781" s="743" t="s">
        <v>422</v>
      </c>
      <c r="D781" s="743" t="s">
        <v>96</v>
      </c>
      <c r="E781" s="775" t="s">
        <v>97</v>
      </c>
      <c r="F781" s="743" t="s">
        <v>36</v>
      </c>
      <c r="G781" s="776" t="s">
        <v>37</v>
      </c>
      <c r="H781" s="588"/>
      <c r="I781" s="588"/>
      <c r="J781" s="588"/>
      <c r="K781" s="588"/>
      <c r="L781" s="221"/>
      <c r="M781" s="221"/>
      <c r="N781" s="221"/>
      <c r="O781" s="221"/>
      <c r="P781" s="221"/>
      <c r="Q781" s="133"/>
      <c r="R781" s="133"/>
      <c r="S781" s="133"/>
      <c r="T781" s="133"/>
      <c r="U781" s="133"/>
      <c r="V781" s="133"/>
      <c r="W781" s="134"/>
      <c r="X781" s="134"/>
      <c r="Y781" s="134"/>
      <c r="Z781" s="134"/>
      <c r="AA781" s="95"/>
    </row>
    <row r="782" spans="1:26" s="101" customFormat="1" ht="15.75">
      <c r="A782" s="830">
        <v>1</v>
      </c>
      <c r="B782" s="831">
        <v>2</v>
      </c>
      <c r="C782" s="831">
        <v>3</v>
      </c>
      <c r="D782" s="832">
        <v>4</v>
      </c>
      <c r="E782" s="833">
        <v>5</v>
      </c>
      <c r="F782" s="831">
        <v>6</v>
      </c>
      <c r="G782" s="834">
        <v>7</v>
      </c>
      <c r="H782" s="589"/>
      <c r="I782" s="589"/>
      <c r="J782" s="589"/>
      <c r="K782" s="589"/>
      <c r="L782" s="297"/>
      <c r="M782" s="297"/>
      <c r="N782" s="297"/>
      <c r="O782" s="297"/>
      <c r="P782" s="297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2" s="6" customFormat="1" ht="15.75">
      <c r="A783" s="562">
        <v>1</v>
      </c>
      <c r="B783" s="829" t="s">
        <v>38</v>
      </c>
      <c r="C783" s="883">
        <v>137.155</v>
      </c>
      <c r="D783" s="1170">
        <f>D778</f>
        <v>84.88</v>
      </c>
      <c r="E783" s="883">
        <v>0</v>
      </c>
      <c r="F783" s="1175">
        <f>E783/C783</f>
        <v>0</v>
      </c>
      <c r="G783" s="836">
        <v>42.44</v>
      </c>
      <c r="H783" s="1083"/>
      <c r="I783" s="191"/>
      <c r="J783" s="590"/>
      <c r="K783" s="590"/>
      <c r="L783" s="106"/>
      <c r="M783" s="106"/>
      <c r="N783" s="106"/>
      <c r="O783" s="106"/>
      <c r="P783" s="106"/>
      <c r="Q783" s="65"/>
      <c r="R783" s="65"/>
      <c r="S783" s="65"/>
      <c r="T783" s="65"/>
      <c r="U783" s="65"/>
      <c r="V783" s="65"/>
    </row>
    <row r="784" spans="1:22" s="6" customFormat="1" ht="15.75" customHeight="1">
      <c r="A784" s="1125">
        <v>2</v>
      </c>
      <c r="B784" s="1185" t="s">
        <v>95</v>
      </c>
      <c r="C784" s="1102">
        <v>137.155</v>
      </c>
      <c r="D784" s="1171"/>
      <c r="E784" s="1104">
        <v>0</v>
      </c>
      <c r="F784" s="1175"/>
      <c r="G784" s="1106">
        <v>42.44</v>
      </c>
      <c r="H784" s="191"/>
      <c r="I784" s="191"/>
      <c r="J784" s="590"/>
      <c r="K784" s="590"/>
      <c r="L784" s="106"/>
      <c r="M784" s="106"/>
      <c r="N784" s="106"/>
      <c r="O784" s="106"/>
      <c r="P784" s="106"/>
      <c r="Q784" s="65"/>
      <c r="R784" s="65"/>
      <c r="S784" s="65"/>
      <c r="T784" s="65"/>
      <c r="U784" s="65"/>
      <c r="V784" s="65"/>
    </row>
    <row r="785" spans="1:22" s="6" customFormat="1" ht="36" customHeight="1" thickBot="1">
      <c r="A785" s="1126"/>
      <c r="B785" s="1186"/>
      <c r="C785" s="1103"/>
      <c r="D785" s="1172"/>
      <c r="E785" s="1105"/>
      <c r="F785" s="1176"/>
      <c r="G785" s="1107"/>
      <c r="H785" s="191"/>
      <c r="I785" s="191"/>
      <c r="J785" s="590"/>
      <c r="K785" s="590"/>
      <c r="L785" s="106"/>
      <c r="M785" s="106"/>
      <c r="N785" s="106"/>
      <c r="O785" s="106"/>
      <c r="P785" s="106"/>
      <c r="Q785" s="65"/>
      <c r="R785" s="65"/>
      <c r="S785" s="65"/>
      <c r="T785" s="65"/>
      <c r="U785" s="65"/>
      <c r="V785" s="65"/>
    </row>
    <row r="786" spans="1:22" s="6" customFormat="1" ht="21" customHeight="1" thickBot="1">
      <c r="A786" s="1183" t="s">
        <v>20</v>
      </c>
      <c r="B786" s="1184"/>
      <c r="C786" s="816">
        <f>SUM(C783:C785)</f>
        <v>274.31</v>
      </c>
      <c r="D786" s="816">
        <f>SUM(D783)</f>
        <v>84.88</v>
      </c>
      <c r="E786" s="816">
        <f>SUM(E783:E785)</f>
        <v>0</v>
      </c>
      <c r="F786" s="828">
        <f>E786/C786</f>
        <v>0</v>
      </c>
      <c r="G786" s="827">
        <f>D786-E786</f>
        <v>84.88</v>
      </c>
      <c r="H786" s="266"/>
      <c r="I786" s="266"/>
      <c r="J786" s="266"/>
      <c r="K786" s="266"/>
      <c r="L786" s="266"/>
      <c r="M786" s="266"/>
      <c r="N786" s="266"/>
      <c r="O786" s="266"/>
      <c r="P786" s="266"/>
      <c r="Q786" s="65"/>
      <c r="R786" s="65"/>
      <c r="S786" s="65"/>
      <c r="T786" s="65"/>
      <c r="U786" s="65"/>
      <c r="V786" s="65"/>
    </row>
    <row r="787" spans="1:26" s="6" customFormat="1" ht="15.75" hidden="1">
      <c r="A787" s="60"/>
      <c r="D787" s="60"/>
      <c r="E787" s="5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136"/>
      <c r="R787" s="136"/>
      <c r="S787" s="136"/>
      <c r="T787" s="136"/>
      <c r="U787" s="136"/>
      <c r="V787" s="136"/>
      <c r="W787" s="137"/>
      <c r="X787" s="137"/>
      <c r="Y787" s="137"/>
      <c r="Z787" s="137"/>
    </row>
    <row r="788" spans="1:26" s="6" customFormat="1" ht="15.75" hidden="1">
      <c r="A788" s="60"/>
      <c r="D788" s="60"/>
      <c r="E788" s="5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136"/>
      <c r="R788" s="136"/>
      <c r="S788" s="136"/>
      <c r="T788" s="136"/>
      <c r="U788" s="136"/>
      <c r="V788" s="136"/>
      <c r="W788" s="137"/>
      <c r="X788" s="137"/>
      <c r="Y788" s="137"/>
      <c r="Z788" s="137"/>
    </row>
    <row r="789" spans="1:26" s="6" customFormat="1" ht="15.75" hidden="1">
      <c r="A789" s="60"/>
      <c r="D789" s="60"/>
      <c r="E789" s="5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136"/>
      <c r="R789" s="136"/>
      <c r="S789" s="136"/>
      <c r="T789" s="136"/>
      <c r="U789" s="136"/>
      <c r="V789" s="136"/>
      <c r="W789" s="137"/>
      <c r="X789" s="137"/>
      <c r="Y789" s="137"/>
      <c r="Z789" s="137"/>
    </row>
    <row r="790" spans="1:26" s="6" customFormat="1" ht="15.75" hidden="1">
      <c r="A790" s="60"/>
      <c r="D790" s="60"/>
      <c r="E790" s="5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136"/>
      <c r="R790" s="136"/>
      <c r="S790" s="136"/>
      <c r="T790" s="136"/>
      <c r="U790" s="136"/>
      <c r="V790" s="136"/>
      <c r="W790" s="137"/>
      <c r="X790" s="137"/>
      <c r="Y790" s="137"/>
      <c r="Z790" s="137"/>
    </row>
    <row r="791" spans="1:26" s="101" customFormat="1" ht="24.75" customHeight="1">
      <c r="A791" s="1133" t="s">
        <v>110</v>
      </c>
      <c r="B791" s="1133"/>
      <c r="C791" s="1133"/>
      <c r="D791" s="1133"/>
      <c r="E791" s="1133"/>
      <c r="F791" s="1133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138"/>
      <c r="R791" s="138"/>
      <c r="S791" s="138"/>
      <c r="T791" s="138"/>
      <c r="U791" s="138"/>
      <c r="V791" s="138"/>
      <c r="W791" s="139"/>
      <c r="X791" s="139"/>
      <c r="Y791" s="139"/>
      <c r="Z791" s="139"/>
    </row>
    <row r="792" spans="1:26" s="101" customFormat="1" ht="31.5" customHeight="1" thickBot="1">
      <c r="A792" s="16" t="s">
        <v>111</v>
      </c>
      <c r="B792" s="6"/>
      <c r="C792" s="65"/>
      <c r="D792" s="60"/>
      <c r="E792" s="55"/>
      <c r="F792" s="6"/>
      <c r="G792" s="65"/>
      <c r="H792" s="65"/>
      <c r="I792" s="65"/>
      <c r="J792" s="65"/>
      <c r="K792" s="65"/>
      <c r="L792" s="18"/>
      <c r="M792" s="18"/>
      <c r="N792" s="18"/>
      <c r="O792" s="18"/>
      <c r="P792" s="18"/>
      <c r="Q792" s="138"/>
      <c r="R792" s="138"/>
      <c r="S792" s="138"/>
      <c r="T792" s="138"/>
      <c r="U792" s="138"/>
      <c r="V792" s="138"/>
      <c r="W792" s="139"/>
      <c r="X792" s="139"/>
      <c r="Y792" s="139"/>
      <c r="Z792" s="139"/>
    </row>
    <row r="793" spans="1:26" s="101" customFormat="1" ht="22.5" customHeight="1" thickBot="1">
      <c r="A793" s="1145" t="s">
        <v>428</v>
      </c>
      <c r="B793" s="1146"/>
      <c r="C793" s="1146"/>
      <c r="D793" s="1147"/>
      <c r="E793" s="65"/>
      <c r="F793" s="6"/>
      <c r="G793" s="65"/>
      <c r="H793" s="65"/>
      <c r="I793" s="65"/>
      <c r="J793" s="65"/>
      <c r="K793" s="66"/>
      <c r="L793" s="62"/>
      <c r="M793" s="18"/>
      <c r="N793" s="18"/>
      <c r="O793" s="18"/>
      <c r="P793" s="18"/>
      <c r="Q793" s="138"/>
      <c r="R793" s="138"/>
      <c r="S793" s="138"/>
      <c r="T793" s="138"/>
      <c r="U793" s="138"/>
      <c r="V793" s="138"/>
      <c r="W793" s="139"/>
      <c r="X793" s="139"/>
      <c r="Y793" s="139"/>
      <c r="Z793" s="139"/>
    </row>
    <row r="794" spans="1:26" s="101" customFormat="1" ht="31.5">
      <c r="A794" s="487" t="s">
        <v>59</v>
      </c>
      <c r="B794" s="488" t="s">
        <v>24</v>
      </c>
      <c r="C794" s="488" t="s">
        <v>25</v>
      </c>
      <c r="D794" s="489" t="s">
        <v>26</v>
      </c>
      <c r="E794" s="65"/>
      <c r="F794" s="137"/>
      <c r="G794" s="65"/>
      <c r="H794" s="65"/>
      <c r="I794" s="65"/>
      <c r="J794" s="65"/>
      <c r="K794" s="66"/>
      <c r="L794" s="62"/>
      <c r="M794" s="18"/>
      <c r="N794" s="18"/>
      <c r="O794" s="18"/>
      <c r="P794" s="18"/>
      <c r="Q794" s="99"/>
      <c r="R794" s="99"/>
      <c r="S794" s="99"/>
      <c r="T794" s="99"/>
      <c r="U794" s="99"/>
      <c r="V794" s="99"/>
      <c r="W794" s="100"/>
      <c r="X794" s="100"/>
      <c r="Y794" s="100"/>
      <c r="Z794" s="100"/>
    </row>
    <row r="795" spans="1:26" s="101" customFormat="1" ht="15.75">
      <c r="A795" s="1148" t="s">
        <v>128</v>
      </c>
      <c r="B795" s="493" t="str">
        <f>B766</f>
        <v>OB as on 01.04.2019</v>
      </c>
      <c r="C795" s="1064" t="str">
        <f>C766</f>
        <v>01.04.2019</v>
      </c>
      <c r="D795" s="916">
        <v>-78.89</v>
      </c>
      <c r="E795" s="65"/>
      <c r="F795" s="137"/>
      <c r="G795" s="65"/>
      <c r="H795" s="65"/>
      <c r="I795" s="65"/>
      <c r="J795" s="65"/>
      <c r="K795" s="66"/>
      <c r="L795" s="62"/>
      <c r="M795" s="18"/>
      <c r="N795" s="18"/>
      <c r="O795" s="18"/>
      <c r="P795" s="18"/>
      <c r="Q795" s="99"/>
      <c r="R795" s="99"/>
      <c r="S795" s="99"/>
      <c r="T795" s="99"/>
      <c r="U795" s="99"/>
      <c r="V795" s="99"/>
      <c r="W795" s="100"/>
      <c r="X795" s="100"/>
      <c r="Y795" s="100"/>
      <c r="Z795" s="100"/>
    </row>
    <row r="796" spans="1:26" s="101" customFormat="1" ht="15.75">
      <c r="A796" s="1149"/>
      <c r="B796" s="493" t="str">
        <f aca="true" t="shared" si="120" ref="B796:C798">B767</f>
        <v>Adhoc Released</v>
      </c>
      <c r="C796" s="1064" t="str">
        <f t="shared" si="120"/>
        <v>25.04.2019</v>
      </c>
      <c r="D796" s="916">
        <v>59.35</v>
      </c>
      <c r="E796" s="65"/>
      <c r="F796" s="137"/>
      <c r="G796" s="65"/>
      <c r="H796" s="65"/>
      <c r="I796" s="65"/>
      <c r="J796" s="65"/>
      <c r="K796" s="66"/>
      <c r="L796" s="62"/>
      <c r="M796" s="18"/>
      <c r="N796" s="18"/>
      <c r="O796" s="18"/>
      <c r="P796" s="18"/>
      <c r="Q796" s="99"/>
      <c r="R796" s="99"/>
      <c r="S796" s="99"/>
      <c r="T796" s="99"/>
      <c r="U796" s="99"/>
      <c r="V796" s="99"/>
      <c r="W796" s="100"/>
      <c r="X796" s="100"/>
      <c r="Y796" s="100"/>
      <c r="Z796" s="100"/>
    </row>
    <row r="797" spans="1:26" s="101" customFormat="1" ht="47.25">
      <c r="A797" s="1149"/>
      <c r="B797" s="493" t="str">
        <f t="shared" si="120"/>
        <v>Balance of 1st Installment / Revalidation</v>
      </c>
      <c r="C797" s="1064" t="str">
        <f t="shared" si="120"/>
        <v>17.02.2020</v>
      </c>
      <c r="D797" s="916">
        <v>2.96</v>
      </c>
      <c r="E797" s="65"/>
      <c r="F797" s="137"/>
      <c r="G797" s="65"/>
      <c r="H797" s="65"/>
      <c r="I797" s="65"/>
      <c r="J797" s="65"/>
      <c r="K797" s="66"/>
      <c r="L797" s="62"/>
      <c r="M797" s="18"/>
      <c r="N797" s="18"/>
      <c r="O797" s="18"/>
      <c r="P797" s="18"/>
      <c r="Q797" s="99"/>
      <c r="R797" s="99"/>
      <c r="S797" s="99"/>
      <c r="T797" s="99"/>
      <c r="U797" s="99"/>
      <c r="V797" s="99"/>
      <c r="W797" s="100"/>
      <c r="X797" s="100"/>
      <c r="Y797" s="100"/>
      <c r="Z797" s="100"/>
    </row>
    <row r="798" spans="1:26" s="101" customFormat="1" ht="15.75">
      <c r="A798" s="1149"/>
      <c r="B798" s="493" t="str">
        <f t="shared" si="120"/>
        <v>2nd Installment</v>
      </c>
      <c r="C798" s="1064" t="str">
        <f t="shared" si="120"/>
        <v>--</v>
      </c>
      <c r="D798" s="917" t="s">
        <v>444</v>
      </c>
      <c r="E798" s="65"/>
      <c r="F798" s="104"/>
      <c r="G798" s="65"/>
      <c r="H798" s="65"/>
      <c r="I798" s="65"/>
      <c r="J798" s="65"/>
      <c r="K798" s="66"/>
      <c r="L798" s="62"/>
      <c r="M798" s="18"/>
      <c r="N798" s="18"/>
      <c r="O798" s="18"/>
      <c r="P798" s="18"/>
      <c r="Q798" s="99"/>
      <c r="R798" s="99"/>
      <c r="S798" s="99"/>
      <c r="T798" s="99"/>
      <c r="U798" s="99"/>
      <c r="V798" s="99"/>
      <c r="W798" s="100"/>
      <c r="X798" s="100"/>
      <c r="Y798" s="100"/>
      <c r="Z798" s="100"/>
    </row>
    <row r="799" spans="1:16" s="69" customFormat="1" ht="18" customHeight="1" thickBot="1">
      <c r="A799" s="1150"/>
      <c r="B799" s="1121" t="s">
        <v>276</v>
      </c>
      <c r="C799" s="1122"/>
      <c r="D799" s="843">
        <f>SUM(D795:D798)</f>
        <v>-16.58</v>
      </c>
      <c r="E799" s="55"/>
      <c r="F799" s="6"/>
      <c r="G799" s="65"/>
      <c r="H799" s="65"/>
      <c r="I799" s="65"/>
      <c r="J799" s="65"/>
      <c r="K799" s="66"/>
      <c r="L799" s="62"/>
      <c r="M799" s="18"/>
      <c r="N799" s="18"/>
      <c r="O799" s="18"/>
      <c r="P799" s="18"/>
    </row>
    <row r="800" spans="1:16" s="69" customFormat="1" ht="35.25" customHeight="1" hidden="1">
      <c r="A800" s="557" t="s">
        <v>290</v>
      </c>
      <c r="B800" s="228"/>
      <c r="C800" s="499"/>
      <c r="D800" s="230"/>
      <c r="E800" s="55"/>
      <c r="F800" s="6"/>
      <c r="G800" s="65"/>
      <c r="H800" s="65"/>
      <c r="I800" s="65"/>
      <c r="J800" s="65"/>
      <c r="K800" s="66"/>
      <c r="L800" s="62"/>
      <c r="M800" s="18"/>
      <c r="N800" s="18"/>
      <c r="O800" s="18"/>
      <c r="P800" s="18"/>
    </row>
    <row r="801" spans="1:16" s="69" customFormat="1" ht="20.25" customHeight="1">
      <c r="A801" s="323"/>
      <c r="B801" s="6"/>
      <c r="C801" s="6"/>
      <c r="D801" s="60"/>
      <c r="E801" s="55"/>
      <c r="F801" s="6"/>
      <c r="G801" s="65"/>
      <c r="H801" s="65"/>
      <c r="I801" s="65"/>
      <c r="J801" s="65"/>
      <c r="K801" s="128"/>
      <c r="L801" s="62"/>
      <c r="M801" s="18"/>
      <c r="N801" s="18"/>
      <c r="O801" s="18"/>
      <c r="P801" s="18"/>
    </row>
    <row r="802" spans="1:16" s="69" customFormat="1" ht="21" customHeight="1">
      <c r="A802" s="323"/>
      <c r="B802" s="6"/>
      <c r="C802" s="6"/>
      <c r="D802" s="60"/>
      <c r="E802" s="55"/>
      <c r="F802" s="6"/>
      <c r="G802" s="65"/>
      <c r="H802" s="65"/>
      <c r="I802" s="65"/>
      <c r="J802" s="65"/>
      <c r="K802" s="567"/>
      <c r="L802" s="62"/>
      <c r="M802" s="18"/>
      <c r="N802" s="18"/>
      <c r="O802" s="18"/>
      <c r="P802" s="18"/>
    </row>
    <row r="803" spans="1:16" s="69" customFormat="1" ht="16.5" thickBot="1">
      <c r="A803" s="16" t="s">
        <v>408</v>
      </c>
      <c r="B803" s="6"/>
      <c r="C803" s="6"/>
      <c r="D803" s="60"/>
      <c r="E803" s="55"/>
      <c r="F803" s="6"/>
      <c r="G803" s="65"/>
      <c r="H803" s="65"/>
      <c r="I803" s="65"/>
      <c r="J803" s="65"/>
      <c r="K803" s="65"/>
      <c r="L803" s="18"/>
      <c r="M803" s="18"/>
      <c r="N803" s="18"/>
      <c r="O803" s="18"/>
      <c r="P803" s="18"/>
    </row>
    <row r="804" spans="1:27" s="6" customFormat="1" ht="34.5" customHeight="1">
      <c r="A804" s="379" t="s">
        <v>3</v>
      </c>
      <c r="B804" s="388" t="s">
        <v>134</v>
      </c>
      <c r="C804" s="388" t="s">
        <v>4</v>
      </c>
      <c r="D804" s="388" t="s">
        <v>5</v>
      </c>
      <c r="E804" s="389" t="s">
        <v>6</v>
      </c>
      <c r="F804" s="390" t="s">
        <v>7</v>
      </c>
      <c r="G804" s="65"/>
      <c r="H804" s="65"/>
      <c r="I804" s="65"/>
      <c r="J804" s="65"/>
      <c r="K804" s="65"/>
      <c r="L804" s="18"/>
      <c r="M804" s="18"/>
      <c r="N804" s="18"/>
      <c r="O804" s="18"/>
      <c r="P804" s="18"/>
      <c r="Q804" s="66"/>
      <c r="R804" s="66"/>
      <c r="S804" s="66"/>
      <c r="T804" s="66"/>
      <c r="U804" s="66"/>
      <c r="V804" s="66"/>
      <c r="W804" s="70"/>
      <c r="X804" s="70"/>
      <c r="Y804" s="70"/>
      <c r="Z804" s="70"/>
      <c r="AA804" s="70"/>
    </row>
    <row r="805" spans="1:27" s="6" customFormat="1" ht="24.75" customHeight="1">
      <c r="A805" s="352">
        <v>1</v>
      </c>
      <c r="B805" s="367">
        <v>2</v>
      </c>
      <c r="C805" s="367">
        <v>3</v>
      </c>
      <c r="D805" s="419">
        <v>4</v>
      </c>
      <c r="E805" s="564" t="s">
        <v>8</v>
      </c>
      <c r="F805" s="565">
        <v>6</v>
      </c>
      <c r="G805" s="65"/>
      <c r="H805" s="65"/>
      <c r="I805" s="65"/>
      <c r="J805" s="65"/>
      <c r="K805" s="65"/>
      <c r="L805" s="18"/>
      <c r="M805" s="18"/>
      <c r="N805" s="18"/>
      <c r="O805" s="18"/>
      <c r="P805" s="18"/>
      <c r="Q805" s="117"/>
      <c r="R805" s="117"/>
      <c r="S805" s="117"/>
      <c r="T805" s="117"/>
      <c r="U805" s="117"/>
      <c r="V805" s="117"/>
      <c r="W805" s="52"/>
      <c r="X805" s="52"/>
      <c r="Y805" s="52"/>
      <c r="Z805" s="52"/>
      <c r="AA805" s="70"/>
    </row>
    <row r="806" spans="1:27" s="6" customFormat="1" ht="31.5">
      <c r="A806" s="80">
        <v>1</v>
      </c>
      <c r="B806" s="188" t="s">
        <v>368</v>
      </c>
      <c r="C806" s="904">
        <f>D795</f>
        <v>-78.89</v>
      </c>
      <c r="D806" s="904">
        <f>C806</f>
        <v>-78.89</v>
      </c>
      <c r="E806" s="1058">
        <f>D806-C806</f>
        <v>0</v>
      </c>
      <c r="F806" s="1059">
        <f>E806/C806</f>
        <v>0</v>
      </c>
      <c r="G806" s="65"/>
      <c r="H806" s="65"/>
      <c r="I806" s="65"/>
      <c r="J806" s="65"/>
      <c r="K806" s="65"/>
      <c r="L806" s="18"/>
      <c r="M806" s="18"/>
      <c r="N806" s="18"/>
      <c r="O806" s="18"/>
      <c r="P806" s="18"/>
      <c r="Q806" s="140"/>
      <c r="R806" s="140"/>
      <c r="S806" s="140"/>
      <c r="T806" s="140"/>
      <c r="U806" s="140"/>
      <c r="V806" s="140"/>
      <c r="W806" s="51"/>
      <c r="X806" s="51"/>
      <c r="Y806" s="51"/>
      <c r="Z806" s="51"/>
      <c r="AA806" s="70"/>
    </row>
    <row r="807" spans="1:27" s="6" customFormat="1" ht="23.25" customHeight="1">
      <c r="A807" s="80">
        <v>2</v>
      </c>
      <c r="B807" s="188" t="s">
        <v>422</v>
      </c>
      <c r="C807" s="904">
        <v>225.15</v>
      </c>
      <c r="D807" s="904">
        <f>C807</f>
        <v>225.15</v>
      </c>
      <c r="E807" s="1058">
        <f>D807-C807</f>
        <v>0</v>
      </c>
      <c r="F807" s="1059">
        <f>E807/C807</f>
        <v>0</v>
      </c>
      <c r="G807" s="65"/>
      <c r="H807" s="65"/>
      <c r="I807" s="65"/>
      <c r="J807" s="65"/>
      <c r="K807" s="65"/>
      <c r="L807" s="18"/>
      <c r="M807" s="18"/>
      <c r="N807" s="18"/>
      <c r="O807" s="18"/>
      <c r="P807" s="18"/>
      <c r="Q807" s="56"/>
      <c r="R807" s="56">
        <v>161.47</v>
      </c>
      <c r="S807" s="56">
        <v>127.96</v>
      </c>
      <c r="T807" s="56">
        <v>0.39</v>
      </c>
      <c r="U807" s="56">
        <f>R807+S807+T807</f>
        <v>289.82</v>
      </c>
      <c r="V807" s="56"/>
      <c r="W807" s="141"/>
      <c r="X807" s="141"/>
      <c r="Y807" s="141"/>
      <c r="Z807" s="141"/>
      <c r="AA807" s="70"/>
    </row>
    <row r="808" spans="1:27" s="6" customFormat="1" ht="33" customHeight="1">
      <c r="A808" s="80">
        <v>3</v>
      </c>
      <c r="B808" s="188" t="s">
        <v>435</v>
      </c>
      <c r="C808" s="904">
        <v>59.35</v>
      </c>
      <c r="D808" s="904">
        <f>C808</f>
        <v>59.35</v>
      </c>
      <c r="E808" s="1058">
        <f>D808-C808</f>
        <v>0</v>
      </c>
      <c r="F808" s="1059">
        <f>E808/C808</f>
        <v>0</v>
      </c>
      <c r="G808" s="65"/>
      <c r="H808" s="65"/>
      <c r="I808" s="65"/>
      <c r="J808" s="65"/>
      <c r="K808" s="65"/>
      <c r="L808" s="18"/>
      <c r="M808" s="18"/>
      <c r="N808" s="18"/>
      <c r="O808" s="18"/>
      <c r="P808" s="18"/>
      <c r="Q808" s="66"/>
      <c r="R808" s="66">
        <v>81.29</v>
      </c>
      <c r="S808" s="66">
        <v>66.37</v>
      </c>
      <c r="T808" s="66">
        <v>0.23</v>
      </c>
      <c r="U808" s="56">
        <f>R808+S808+T808</f>
        <v>147.89000000000001</v>
      </c>
      <c r="V808" s="66"/>
      <c r="W808" s="70"/>
      <c r="X808" s="70"/>
      <c r="Y808" s="70"/>
      <c r="Z808" s="70"/>
      <c r="AA808" s="70"/>
    </row>
    <row r="809" spans="1:27" s="6" customFormat="1" ht="24" customHeight="1" thickBot="1">
      <c r="A809" s="320">
        <v>4</v>
      </c>
      <c r="B809" s="321" t="s">
        <v>96</v>
      </c>
      <c r="C809" s="788">
        <f>C808+C806</f>
        <v>-19.54</v>
      </c>
      <c r="D809" s="480">
        <f>D808+D806</f>
        <v>-19.54</v>
      </c>
      <c r="E809" s="1060">
        <f>D809-C809</f>
        <v>0</v>
      </c>
      <c r="F809" s="1061">
        <f>E809/C809</f>
        <v>0</v>
      </c>
      <c r="G809" s="65"/>
      <c r="H809" s="65"/>
      <c r="I809" s="65"/>
      <c r="J809" s="65"/>
      <c r="K809" s="65"/>
      <c r="L809" s="18"/>
      <c r="M809" s="18"/>
      <c r="N809" s="18"/>
      <c r="O809" s="18"/>
      <c r="P809" s="18"/>
      <c r="Q809" s="66"/>
      <c r="R809" s="66"/>
      <c r="S809" s="66"/>
      <c r="T809" s="66"/>
      <c r="U809" s="66"/>
      <c r="V809" s="66"/>
      <c r="W809" s="70"/>
      <c r="X809" s="70"/>
      <c r="Y809" s="70"/>
      <c r="Z809" s="70"/>
      <c r="AA809" s="70"/>
    </row>
    <row r="810" spans="1:27" s="6" customFormat="1" ht="15.75">
      <c r="A810" s="52"/>
      <c r="B810" s="123"/>
      <c r="C810" s="566"/>
      <c r="D810" s="567"/>
      <c r="E810" s="568"/>
      <c r="F810" s="569"/>
      <c r="G810" s="65"/>
      <c r="H810" s="65"/>
      <c r="I810" s="65"/>
      <c r="J810" s="65"/>
      <c r="K810" s="65"/>
      <c r="L810" s="18"/>
      <c r="M810" s="18"/>
      <c r="N810" s="18"/>
      <c r="O810" s="18"/>
      <c r="P810" s="18"/>
      <c r="Q810" s="66"/>
      <c r="R810" s="66"/>
      <c r="S810" s="66"/>
      <c r="T810" s="66"/>
      <c r="U810" s="66"/>
      <c r="V810" s="66"/>
      <c r="W810" s="70"/>
      <c r="X810" s="70"/>
      <c r="Y810" s="70"/>
      <c r="Z810" s="70"/>
      <c r="AA810" s="70"/>
    </row>
    <row r="811" spans="1:22" s="6" customFormat="1" ht="17.25" customHeight="1">
      <c r="A811" s="16" t="s">
        <v>437</v>
      </c>
      <c r="D811" s="60"/>
      <c r="E811" s="55"/>
      <c r="F811" s="570"/>
      <c r="G811" s="65"/>
      <c r="H811" s="65"/>
      <c r="I811" s="65"/>
      <c r="J811" s="65"/>
      <c r="K811" s="65"/>
      <c r="L811" s="18"/>
      <c r="M811" s="18"/>
      <c r="N811" s="18"/>
      <c r="O811" s="18"/>
      <c r="P811" s="18"/>
      <c r="Q811" s="65"/>
      <c r="R811" s="65"/>
      <c r="S811" s="65"/>
      <c r="T811" s="65"/>
      <c r="U811" s="65"/>
      <c r="V811" s="65"/>
    </row>
    <row r="812" spans="1:24" s="6" customFormat="1" ht="16.5" thickBot="1">
      <c r="A812" s="1151" t="s">
        <v>438</v>
      </c>
      <c r="B812" s="1151"/>
      <c r="C812" s="571"/>
      <c r="D812" s="60" t="s">
        <v>28</v>
      </c>
      <c r="E812" s="55"/>
      <c r="F812" s="1127" t="s">
        <v>385</v>
      </c>
      <c r="G812" s="1127"/>
      <c r="H812" s="561"/>
      <c r="I812" s="561"/>
      <c r="J812" s="561"/>
      <c r="K812" s="561"/>
      <c r="L812" s="278"/>
      <c r="M812" s="278"/>
      <c r="N812" s="278"/>
      <c r="O812" s="278"/>
      <c r="P812" s="278"/>
      <c r="Q812" s="66"/>
      <c r="R812" s="66"/>
      <c r="S812" s="66"/>
      <c r="T812" s="66"/>
      <c r="U812" s="66"/>
      <c r="V812" s="66"/>
      <c r="W812" s="70"/>
      <c r="X812" s="70"/>
    </row>
    <row r="813" spans="1:25" s="6" customFormat="1" ht="56.25" customHeight="1">
      <c r="A813" s="379" t="s">
        <v>39</v>
      </c>
      <c r="B813" s="388" t="s">
        <v>346</v>
      </c>
      <c r="C813" s="388" t="s">
        <v>222</v>
      </c>
      <c r="D813" s="388" t="s">
        <v>219</v>
      </c>
      <c r="E813" s="389" t="s">
        <v>6</v>
      </c>
      <c r="F813" s="388" t="s">
        <v>36</v>
      </c>
      <c r="G813" s="572" t="s">
        <v>37</v>
      </c>
      <c r="H813" s="591"/>
      <c r="I813" s="591"/>
      <c r="J813" s="591"/>
      <c r="K813" s="591"/>
      <c r="L813" s="298"/>
      <c r="M813" s="298"/>
      <c r="N813" s="298"/>
      <c r="O813" s="298"/>
      <c r="P813" s="298"/>
      <c r="Q813" s="66"/>
      <c r="R813" s="66"/>
      <c r="S813" s="66"/>
      <c r="T813" s="66"/>
      <c r="U813" s="66"/>
      <c r="V813" s="66"/>
      <c r="W813" s="66"/>
      <c r="X813" s="66"/>
      <c r="Y813" s="65"/>
    </row>
    <row r="814" spans="1:24" s="6" customFormat="1" ht="22.5" customHeight="1">
      <c r="A814" s="153">
        <v>1</v>
      </c>
      <c r="B814" s="27">
        <v>2</v>
      </c>
      <c r="C814" s="27">
        <v>3</v>
      </c>
      <c r="D814" s="25">
        <v>4</v>
      </c>
      <c r="E814" s="161" t="s">
        <v>57</v>
      </c>
      <c r="F814" s="27">
        <v>6</v>
      </c>
      <c r="G814" s="573" t="s">
        <v>58</v>
      </c>
      <c r="H814" s="140"/>
      <c r="I814" s="140"/>
      <c r="J814" s="140"/>
      <c r="K814" s="140"/>
      <c r="L814" s="116"/>
      <c r="M814" s="116"/>
      <c r="N814" s="116"/>
      <c r="O814" s="116"/>
      <c r="P814" s="116"/>
      <c r="Q814" s="66"/>
      <c r="R814" s="66"/>
      <c r="S814" s="66"/>
      <c r="T814" s="66"/>
      <c r="U814" s="66"/>
      <c r="V814" s="66"/>
      <c r="W814" s="70"/>
      <c r="X814" s="70"/>
    </row>
    <row r="815" spans="1:24" s="6" customFormat="1" ht="26.25" customHeight="1" thickBot="1">
      <c r="A815" s="884">
        <f>D809</f>
        <v>-19.54</v>
      </c>
      <c r="B815" s="835">
        <f>C339</f>
        <v>8518.17583</v>
      </c>
      <c r="C815" s="850">
        <f>B815*1350/100000</f>
        <v>114.995373705</v>
      </c>
      <c r="D815" s="850">
        <v>114.99</v>
      </c>
      <c r="E815" s="851">
        <f>C815-D815</f>
        <v>0.005373705000010887</v>
      </c>
      <c r="F815" s="852">
        <f>D815/C807</f>
        <v>0.5107261825449699</v>
      </c>
      <c r="G815" s="853">
        <v>241.65853950450003</v>
      </c>
      <c r="H815" s="1084"/>
      <c r="I815" s="325"/>
      <c r="J815" s="817"/>
      <c r="K815" s="592"/>
      <c r="L815" s="325"/>
      <c r="M815" s="325"/>
      <c r="N815" s="299"/>
      <c r="O815" s="299"/>
      <c r="P815" s="299"/>
      <c r="Q815" s="324"/>
      <c r="R815" s="66"/>
      <c r="S815" s="66"/>
      <c r="T815" s="66"/>
      <c r="U815" s="66"/>
      <c r="V815" s="66"/>
      <c r="W815" s="70"/>
      <c r="X815" s="70"/>
    </row>
    <row r="816" spans="1:24" s="6" customFormat="1" ht="15.75">
      <c r="A816" s="1182"/>
      <c r="B816" s="1182"/>
      <c r="C816" s="1182"/>
      <c r="D816" s="1182"/>
      <c r="E816" s="5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324"/>
      <c r="R816" s="66"/>
      <c r="S816" s="66"/>
      <c r="T816" s="66"/>
      <c r="U816" s="66"/>
      <c r="V816" s="66"/>
      <c r="W816" s="70"/>
      <c r="X816" s="70"/>
    </row>
    <row r="817" spans="1:26" s="6" customFormat="1" ht="15.75">
      <c r="A817" s="60"/>
      <c r="E817" s="5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136"/>
      <c r="R817" s="136"/>
      <c r="S817" s="136"/>
      <c r="T817" s="136"/>
      <c r="U817" s="136"/>
      <c r="V817" s="136"/>
      <c r="W817" s="137"/>
      <c r="X817" s="137"/>
      <c r="Y817" s="137"/>
      <c r="Z817" s="137"/>
    </row>
    <row r="818" spans="1:26" s="6" customFormat="1" ht="15.75">
      <c r="A818" s="60"/>
      <c r="D818" s="60"/>
      <c r="E818" s="5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136"/>
      <c r="R818" s="136"/>
      <c r="S818" s="136"/>
      <c r="T818" s="136"/>
      <c r="U818" s="136"/>
      <c r="V818" s="136"/>
      <c r="W818" s="137"/>
      <c r="X818" s="137"/>
      <c r="Y818" s="137"/>
      <c r="Z818" s="137"/>
    </row>
    <row r="819" spans="1:26" s="6" customFormat="1" ht="15.75">
      <c r="A819" s="60"/>
      <c r="D819" s="60"/>
      <c r="E819" s="5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136"/>
      <c r="R819" s="136"/>
      <c r="S819" s="136"/>
      <c r="T819" s="136"/>
      <c r="U819" s="136"/>
      <c r="V819" s="136"/>
      <c r="W819" s="137"/>
      <c r="X819" s="137"/>
      <c r="Y819" s="137"/>
      <c r="Z819" s="137"/>
    </row>
    <row r="820" spans="1:26" s="6" customFormat="1" ht="15.75">
      <c r="A820" s="1128" t="s">
        <v>439</v>
      </c>
      <c r="B820" s="1128"/>
      <c r="C820" s="1128"/>
      <c r="D820" s="1128"/>
      <c r="E820" s="1128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118"/>
      <c r="R820" s="118"/>
      <c r="S820" s="118"/>
      <c r="T820" s="118"/>
      <c r="U820" s="118"/>
      <c r="V820" s="118"/>
      <c r="W820" s="104"/>
      <c r="X820" s="104"/>
      <c r="Y820" s="104"/>
      <c r="Z820" s="104"/>
    </row>
    <row r="821" spans="1:26" s="6" customFormat="1" ht="27" customHeight="1">
      <c r="A821" s="16" t="s">
        <v>133</v>
      </c>
      <c r="D821" s="60"/>
      <c r="E821" s="5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118"/>
      <c r="R821" s="118"/>
      <c r="S821" s="118"/>
      <c r="T821" s="118"/>
      <c r="U821" s="118"/>
      <c r="V821" s="118"/>
      <c r="W821" s="104"/>
      <c r="X821" s="104"/>
      <c r="Y821" s="104"/>
      <c r="Z821" s="104"/>
    </row>
    <row r="822" spans="1:26" s="6" customFormat="1" ht="15.75">
      <c r="A822" s="142" t="s">
        <v>112</v>
      </c>
      <c r="B822" s="143"/>
      <c r="C822" s="143"/>
      <c r="D822" s="143"/>
      <c r="E822" s="144"/>
      <c r="F822" s="143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66"/>
      <c r="R822" s="66"/>
      <c r="S822" s="66"/>
      <c r="T822" s="66"/>
      <c r="U822" s="66"/>
      <c r="V822" s="66"/>
      <c r="W822" s="70"/>
      <c r="X822" s="70"/>
      <c r="Y822" s="70"/>
      <c r="Z822" s="70"/>
    </row>
    <row r="823" spans="1:26" s="6" customFormat="1" ht="27" customHeight="1" thickBot="1">
      <c r="A823" s="1138" t="s">
        <v>359</v>
      </c>
      <c r="B823" s="1139"/>
      <c r="C823" s="1139"/>
      <c r="D823" s="1139"/>
      <c r="E823" s="1140"/>
      <c r="F823" s="101"/>
      <c r="G823" s="138"/>
      <c r="H823" s="138"/>
      <c r="I823" s="138"/>
      <c r="J823" s="1190" t="s">
        <v>291</v>
      </c>
      <c r="K823" s="1190" t="s">
        <v>17</v>
      </c>
      <c r="L823" s="1190" t="s">
        <v>450</v>
      </c>
      <c r="M823" s="1190"/>
      <c r="N823" s="1190" t="s">
        <v>451</v>
      </c>
      <c r="O823" s="1190"/>
      <c r="P823" s="1190" t="s">
        <v>452</v>
      </c>
      <c r="Q823" s="1190"/>
      <c r="R823" s="1190" t="s">
        <v>453</v>
      </c>
      <c r="S823" s="1190"/>
      <c r="T823" s="1190" t="s">
        <v>454</v>
      </c>
      <c r="U823" s="66"/>
      <c r="V823" s="66"/>
      <c r="W823" s="70"/>
      <c r="X823" s="70"/>
      <c r="Y823" s="70"/>
      <c r="Z823" s="70"/>
    </row>
    <row r="824" spans="1:26" s="6" customFormat="1" ht="39" thickBot="1">
      <c r="A824" s="608" t="s">
        <v>23</v>
      </c>
      <c r="B824" s="415" t="s">
        <v>132</v>
      </c>
      <c r="C824" s="415" t="s">
        <v>25</v>
      </c>
      <c r="D824" s="415" t="s">
        <v>41</v>
      </c>
      <c r="E824" s="992" t="s">
        <v>42</v>
      </c>
      <c r="F824" s="101"/>
      <c r="G824" s="138"/>
      <c r="H824" s="138"/>
      <c r="I824" s="138"/>
      <c r="J824" s="1190"/>
      <c r="K824" s="1190"/>
      <c r="L824" s="980" t="s">
        <v>455</v>
      </c>
      <c r="M824" s="980" t="s">
        <v>456</v>
      </c>
      <c r="N824" s="980" t="s">
        <v>455</v>
      </c>
      <c r="O824" s="980" t="s">
        <v>456</v>
      </c>
      <c r="P824" s="980" t="s">
        <v>455</v>
      </c>
      <c r="Q824" s="980" t="s">
        <v>456</v>
      </c>
      <c r="R824" s="980" t="s">
        <v>457</v>
      </c>
      <c r="S824" s="980" t="s">
        <v>458</v>
      </c>
      <c r="T824" s="1190"/>
      <c r="U824" s="66"/>
      <c r="V824" s="66"/>
      <c r="W824" s="70"/>
      <c r="X824" s="70"/>
      <c r="Y824" s="70"/>
      <c r="Z824" s="70"/>
    </row>
    <row r="825" spans="1:26" s="6" customFormat="1" ht="15.75">
      <c r="A825" s="1129" t="s">
        <v>82</v>
      </c>
      <c r="B825" s="993" t="s">
        <v>69</v>
      </c>
      <c r="C825" s="994"/>
      <c r="D825" s="995">
        <f>5087-327</f>
        <v>4760</v>
      </c>
      <c r="E825" s="996">
        <f>3052.2-223.58</f>
        <v>2828.62</v>
      </c>
      <c r="F825" s="101"/>
      <c r="G825" s="138"/>
      <c r="H825" s="138"/>
      <c r="I825" s="138"/>
      <c r="J825" s="981"/>
      <c r="K825" s="981"/>
      <c r="L825" s="981"/>
      <c r="M825" s="981"/>
      <c r="N825" s="982"/>
      <c r="O825" s="982"/>
      <c r="P825" s="982"/>
      <c r="Q825" s="983"/>
      <c r="R825" s="983"/>
      <c r="S825" s="983"/>
      <c r="T825" s="983"/>
      <c r="U825" s="160"/>
      <c r="V825" s="66"/>
      <c r="W825" s="70"/>
      <c r="X825" s="70"/>
      <c r="Y825" s="70"/>
      <c r="Z825" s="70"/>
    </row>
    <row r="826" spans="1:26" s="6" customFormat="1" ht="15.75">
      <c r="A826" s="1130"/>
      <c r="B826" s="249" t="s">
        <v>70</v>
      </c>
      <c r="C826" s="997"/>
      <c r="D826" s="998">
        <v>728</v>
      </c>
      <c r="E826" s="999">
        <v>436.8</v>
      </c>
      <c r="F826" s="101"/>
      <c r="G826" s="99"/>
      <c r="H826" s="99"/>
      <c r="I826" s="99"/>
      <c r="J826" s="986" t="s">
        <v>20</v>
      </c>
      <c r="K826" s="985"/>
      <c r="L826" s="985">
        <v>11165</v>
      </c>
      <c r="M826" s="985">
        <v>7913.63</v>
      </c>
      <c r="N826" s="985">
        <v>6791</v>
      </c>
      <c r="O826" s="985">
        <v>4354.722115435472</v>
      </c>
      <c r="P826" s="985">
        <v>0</v>
      </c>
      <c r="Q826" s="983">
        <v>0</v>
      </c>
      <c r="R826" s="983">
        <v>4374</v>
      </c>
      <c r="S826" s="983">
        <v>3558.9078845645286</v>
      </c>
      <c r="T826" s="983">
        <v>6686</v>
      </c>
      <c r="U826" s="160"/>
      <c r="V826" s="160"/>
      <c r="W826" s="70"/>
      <c r="X826" s="70"/>
      <c r="Y826" s="70"/>
      <c r="Z826" s="70"/>
    </row>
    <row r="827" spans="1:26" s="6" customFormat="1" ht="15.75">
      <c r="A827" s="1130"/>
      <c r="B827" s="249" t="s">
        <v>71</v>
      </c>
      <c r="C827" s="1000"/>
      <c r="D827" s="998">
        <v>0</v>
      </c>
      <c r="E827" s="1001">
        <v>0</v>
      </c>
      <c r="F827" s="101"/>
      <c r="G827" s="99"/>
      <c r="H827" s="99"/>
      <c r="I827" s="99"/>
      <c r="J827" s="987" t="s">
        <v>448</v>
      </c>
      <c r="K827" s="988"/>
      <c r="L827" s="988">
        <v>650</v>
      </c>
      <c r="M827" s="988">
        <v>480</v>
      </c>
      <c r="N827" s="984">
        <v>327</v>
      </c>
      <c r="O827" s="984">
        <v>223.58</v>
      </c>
      <c r="P827" s="984">
        <v>0</v>
      </c>
      <c r="Q827" s="795">
        <v>0</v>
      </c>
      <c r="R827" s="983">
        <v>323</v>
      </c>
      <c r="S827" s="984">
        <v>256.41</v>
      </c>
      <c r="T827" s="983">
        <v>0</v>
      </c>
      <c r="U827" s="160"/>
      <c r="V827" s="160"/>
      <c r="W827" s="70"/>
      <c r="X827" s="70"/>
      <c r="Y827" s="70"/>
      <c r="Z827" s="70"/>
    </row>
    <row r="828" spans="1:26" s="6" customFormat="1" ht="15.75">
      <c r="A828" s="1130"/>
      <c r="B828" s="249" t="s">
        <v>72</v>
      </c>
      <c r="C828" s="997"/>
      <c r="D828" s="998">
        <v>0</v>
      </c>
      <c r="E828" s="1001">
        <v>0</v>
      </c>
      <c r="F828" s="101"/>
      <c r="G828" s="99"/>
      <c r="H828" s="99"/>
      <c r="I828" s="99"/>
      <c r="J828" s="986" t="s">
        <v>449</v>
      </c>
      <c r="K828" s="985"/>
      <c r="L828" s="985">
        <f>L826+L827</f>
        <v>11815</v>
      </c>
      <c r="M828" s="985">
        <f aca="true" t="shared" si="121" ref="M828:T828">M826+M827</f>
        <v>8393.630000000001</v>
      </c>
      <c r="N828" s="985">
        <f t="shared" si="121"/>
        <v>7118</v>
      </c>
      <c r="O828" s="985">
        <f t="shared" si="121"/>
        <v>4578.302115435472</v>
      </c>
      <c r="P828" s="985">
        <f t="shared" si="121"/>
        <v>0</v>
      </c>
      <c r="Q828" s="985">
        <f t="shared" si="121"/>
        <v>0</v>
      </c>
      <c r="R828" s="985">
        <f t="shared" si="121"/>
        <v>4697</v>
      </c>
      <c r="S828" s="985">
        <f t="shared" si="121"/>
        <v>3815.3178845645284</v>
      </c>
      <c r="T828" s="985">
        <f t="shared" si="121"/>
        <v>6686</v>
      </c>
      <c r="U828" s="160"/>
      <c r="V828" s="160"/>
      <c r="W828" s="70"/>
      <c r="X828" s="70"/>
      <c r="Y828" s="70"/>
      <c r="Z828" s="70"/>
    </row>
    <row r="829" spans="1:27" s="6" customFormat="1" ht="15.75">
      <c r="A829" s="1130"/>
      <c r="B829" s="249" t="s">
        <v>123</v>
      </c>
      <c r="C829" s="997"/>
      <c r="D829" s="998">
        <v>0</v>
      </c>
      <c r="E829" s="1001">
        <v>0</v>
      </c>
      <c r="F829" s="101"/>
      <c r="G829" s="99"/>
      <c r="H829" s="99"/>
      <c r="I829" s="99"/>
      <c r="J829" s="99"/>
      <c r="K829" s="99"/>
      <c r="L829" s="99"/>
      <c r="M829" s="99"/>
      <c r="N829" s="721"/>
      <c r="O829" s="721"/>
      <c r="P829" s="721"/>
      <c r="Q829" s="160"/>
      <c r="R829" s="160"/>
      <c r="S829" s="160"/>
      <c r="T829" s="160"/>
      <c r="U829" s="160"/>
      <c r="V829" s="160"/>
      <c r="W829" s="70"/>
      <c r="X829" s="70"/>
      <c r="Y829" s="70"/>
      <c r="Z829" s="70"/>
      <c r="AA829" s="70"/>
    </row>
    <row r="830" spans="1:27" s="6" customFormat="1" ht="15.75">
      <c r="A830" s="1130"/>
      <c r="B830" s="249" t="s">
        <v>124</v>
      </c>
      <c r="C830" s="997"/>
      <c r="D830" s="998">
        <f>6000</f>
        <v>6000</v>
      </c>
      <c r="E830" s="1001">
        <f>4904.63</f>
        <v>4904.63</v>
      </c>
      <c r="F830" s="101"/>
      <c r="G830" s="99"/>
      <c r="H830" s="99"/>
      <c r="I830" s="99"/>
      <c r="J830" s="99"/>
      <c r="K830" s="99"/>
      <c r="L830" s="99"/>
      <c r="M830" s="99"/>
      <c r="N830" s="721"/>
      <c r="O830" s="721"/>
      <c r="P830" s="721"/>
      <c r="Q830" s="160"/>
      <c r="R830" s="160"/>
      <c r="S830" s="160"/>
      <c r="T830" s="160"/>
      <c r="U830" s="160"/>
      <c r="V830" s="160"/>
      <c r="W830" s="70"/>
      <c r="X830" s="70"/>
      <c r="Y830" s="70"/>
      <c r="Z830" s="70"/>
      <c r="AA830" s="70"/>
    </row>
    <row r="831" spans="1:27" s="6" customFormat="1" ht="15.75">
      <c r="A831" s="1131"/>
      <c r="B831" s="249" t="s">
        <v>167</v>
      </c>
      <c r="C831" s="997"/>
      <c r="D831" s="1002">
        <v>0</v>
      </c>
      <c r="E831" s="1003">
        <v>0</v>
      </c>
      <c r="F831" s="101"/>
      <c r="G831" s="99"/>
      <c r="H831" s="99"/>
      <c r="I831" s="99"/>
      <c r="J831" s="99"/>
      <c r="K831" s="99"/>
      <c r="L831" s="99"/>
      <c r="M831" s="99"/>
      <c r="N831" s="157"/>
      <c r="O831" s="157"/>
      <c r="P831" s="157"/>
      <c r="Q831" s="160"/>
      <c r="R831" s="160"/>
      <c r="S831" s="720"/>
      <c r="T831" s="160"/>
      <c r="U831" s="160"/>
      <c r="V831" s="160"/>
      <c r="W831" s="70"/>
      <c r="X831" s="70"/>
      <c r="Y831" s="70"/>
      <c r="Z831" s="70"/>
      <c r="AA831" s="70"/>
    </row>
    <row r="832" spans="1:27" s="6" customFormat="1" ht="16.5" thickBot="1">
      <c r="A832" s="1131"/>
      <c r="B832" s="249" t="s">
        <v>232</v>
      </c>
      <c r="C832" s="997"/>
      <c r="D832" s="1002">
        <v>0</v>
      </c>
      <c r="E832" s="1003">
        <v>0</v>
      </c>
      <c r="F832" s="101"/>
      <c r="G832" s="99"/>
      <c r="H832" s="99"/>
      <c r="I832" s="99"/>
      <c r="J832" s="99"/>
      <c r="K832" s="99"/>
      <c r="L832" s="99"/>
      <c r="M832" s="99"/>
      <c r="N832" s="721"/>
      <c r="O832" s="721"/>
      <c r="P832" s="721"/>
      <c r="Q832" s="160"/>
      <c r="R832" s="160"/>
      <c r="S832" s="160"/>
      <c r="T832" s="160"/>
      <c r="U832" s="160"/>
      <c r="V832" s="160"/>
      <c r="W832" s="70"/>
      <c r="X832" s="70"/>
      <c r="Y832" s="70"/>
      <c r="Z832" s="70"/>
      <c r="AA832" s="70"/>
    </row>
    <row r="833" spans="1:27" s="6" customFormat="1" ht="18">
      <c r="A833" s="1131"/>
      <c r="B833" s="249" t="s">
        <v>280</v>
      </c>
      <c r="C833" s="997"/>
      <c r="D833" s="1002">
        <v>0</v>
      </c>
      <c r="E833" s="1003">
        <v>0</v>
      </c>
      <c r="F833" s="101"/>
      <c r="G833" s="99"/>
      <c r="H833" s="99"/>
      <c r="I833" s="1092" t="s">
        <v>474</v>
      </c>
      <c r="J833" s="1093">
        <v>22205</v>
      </c>
      <c r="K833" s="99"/>
      <c r="L833" s="99"/>
      <c r="M833" s="99"/>
      <c r="N833" s="721"/>
      <c r="O833" s="721"/>
      <c r="P833" s="721"/>
      <c r="Q833" s="160"/>
      <c r="R833" s="160"/>
      <c r="S833" s="160"/>
      <c r="T833" s="160"/>
      <c r="U833" s="266"/>
      <c r="V833" s="266"/>
      <c r="W833" s="70"/>
      <c r="X833" s="70"/>
      <c r="Y833" s="70"/>
      <c r="Z833" s="70"/>
      <c r="AA833" s="70"/>
    </row>
    <row r="834" spans="1:27" s="6" customFormat="1" ht="15.75">
      <c r="A834" s="1131"/>
      <c r="B834" s="249" t="s">
        <v>332</v>
      </c>
      <c r="C834" s="997"/>
      <c r="D834" s="1002">
        <v>0</v>
      </c>
      <c r="E834" s="1003">
        <v>0</v>
      </c>
      <c r="F834" s="101"/>
      <c r="G834" s="99"/>
      <c r="H834" s="99"/>
      <c r="I834" s="1094" t="s">
        <v>475</v>
      </c>
      <c r="J834" s="1095">
        <v>11488</v>
      </c>
      <c r="K834" s="1079"/>
      <c r="L834" s="1079">
        <v>7118</v>
      </c>
      <c r="M834" s="1079">
        <f>J834-L834</f>
        <v>4370</v>
      </c>
      <c r="N834" s="721"/>
      <c r="O834" s="721"/>
      <c r="P834" s="721"/>
      <c r="Q834" s="160"/>
      <c r="R834" s="160"/>
      <c r="S834" s="160"/>
      <c r="T834" s="160"/>
      <c r="U834" s="266"/>
      <c r="V834" s="266"/>
      <c r="W834" s="70"/>
      <c r="X834" s="70"/>
      <c r="Y834" s="70"/>
      <c r="Z834" s="70"/>
      <c r="AA834" s="70"/>
    </row>
    <row r="835" spans="1:27" s="6" customFormat="1" ht="15.75">
      <c r="A835" s="1131"/>
      <c r="B835" s="249" t="s">
        <v>333</v>
      </c>
      <c r="C835" s="997"/>
      <c r="D835" s="1002">
        <v>0</v>
      </c>
      <c r="E835" s="1003">
        <v>0</v>
      </c>
      <c r="F835" s="101"/>
      <c r="G835" s="99"/>
      <c r="H835" s="99"/>
      <c r="I835" s="1094" t="s">
        <v>476</v>
      </c>
      <c r="J835" s="1095">
        <v>6686</v>
      </c>
      <c r="K835" s="1079"/>
      <c r="L835" s="1079"/>
      <c r="M835" s="1079"/>
      <c r="N835" s="721"/>
      <c r="O835" s="721"/>
      <c r="P835" s="721"/>
      <c r="Q835" s="160"/>
      <c r="R835" s="160"/>
      <c r="S835" s="160"/>
      <c r="T835" s="160"/>
      <c r="U835" s="266"/>
      <c r="V835" s="266"/>
      <c r="W835" s="70"/>
      <c r="X835" s="70"/>
      <c r="Y835" s="70"/>
      <c r="Z835" s="70"/>
      <c r="AA835" s="70"/>
    </row>
    <row r="836" spans="1:27" s="6" customFormat="1" ht="18">
      <c r="A836" s="1131"/>
      <c r="B836" s="249" t="s">
        <v>357</v>
      </c>
      <c r="C836" s="997"/>
      <c r="D836" s="1002">
        <v>0</v>
      </c>
      <c r="E836" s="1003">
        <v>0</v>
      </c>
      <c r="F836" s="101"/>
      <c r="G836" s="99"/>
      <c r="H836" s="99"/>
      <c r="I836" s="1094" t="s">
        <v>477</v>
      </c>
      <c r="J836" s="1096">
        <f>SUM(J834:J835)</f>
        <v>18174</v>
      </c>
      <c r="K836" s="1079"/>
      <c r="L836" s="1079"/>
      <c r="M836" s="1079"/>
      <c r="N836" s="721"/>
      <c r="O836" s="721"/>
      <c r="P836" s="721"/>
      <c r="Q836" s="160"/>
      <c r="R836" s="160"/>
      <c r="S836" s="160"/>
      <c r="T836" s="160"/>
      <c r="U836" s="266"/>
      <c r="V836" s="266"/>
      <c r="W836" s="70"/>
      <c r="X836" s="70"/>
      <c r="Y836" s="70"/>
      <c r="Z836" s="70"/>
      <c r="AA836" s="70"/>
    </row>
    <row r="837" spans="1:27" s="6" customFormat="1" ht="18">
      <c r="A837" s="1131"/>
      <c r="B837" s="249" t="s">
        <v>356</v>
      </c>
      <c r="C837" s="997"/>
      <c r="D837" s="1002">
        <v>0</v>
      </c>
      <c r="E837" s="1003">
        <v>0</v>
      </c>
      <c r="F837" s="101"/>
      <c r="G837" s="99"/>
      <c r="H837" s="99"/>
      <c r="I837" s="1094" t="s">
        <v>478</v>
      </c>
      <c r="J837" s="1096">
        <f>J833-J836</f>
        <v>4031</v>
      </c>
      <c r="K837" s="99"/>
      <c r="L837" s="99"/>
      <c r="M837" s="99"/>
      <c r="N837" s="721"/>
      <c r="O837" s="721"/>
      <c r="P837" s="721"/>
      <c r="Q837" s="160"/>
      <c r="R837" s="160"/>
      <c r="S837" s="160"/>
      <c r="T837" s="160"/>
      <c r="U837" s="266"/>
      <c r="V837" s="266"/>
      <c r="W837" s="70"/>
      <c r="X837" s="70"/>
      <c r="Y837" s="70"/>
      <c r="Z837" s="70"/>
      <c r="AA837" s="70"/>
    </row>
    <row r="838" spans="1:27" s="6" customFormat="1" ht="16.5" thickBot="1">
      <c r="A838" s="1131"/>
      <c r="B838" s="1004" t="s">
        <v>447</v>
      </c>
      <c r="C838" s="1005"/>
      <c r="D838" s="1006">
        <v>0</v>
      </c>
      <c r="E838" s="1007">
        <v>0</v>
      </c>
      <c r="F838" s="101"/>
      <c r="G838" s="99"/>
      <c r="H838" s="99"/>
      <c r="I838" s="1094" t="s">
        <v>479</v>
      </c>
      <c r="J838" s="1097">
        <v>1.5</v>
      </c>
      <c r="K838" s="99"/>
      <c r="L838" s="99"/>
      <c r="M838" s="99"/>
      <c r="N838" s="721"/>
      <c r="O838" s="721"/>
      <c r="P838" s="721"/>
      <c r="Q838" s="160"/>
      <c r="R838" s="160"/>
      <c r="S838" s="160"/>
      <c r="T838" s="160"/>
      <c r="U838" s="266"/>
      <c r="V838" s="266"/>
      <c r="W838" s="70"/>
      <c r="X838" s="70"/>
      <c r="Y838" s="70"/>
      <c r="Z838" s="70"/>
      <c r="AA838" s="70"/>
    </row>
    <row r="839" spans="1:27" s="6" customFormat="1" ht="42" customHeight="1" thickBot="1">
      <c r="A839" s="1131"/>
      <c r="B839" s="1021" t="s">
        <v>466</v>
      </c>
      <c r="C839" s="989"/>
      <c r="D839" s="990">
        <f>SUM(D824:D836)</f>
        <v>11488</v>
      </c>
      <c r="E839" s="991">
        <f>SUM(E824:E836)</f>
        <v>8170.05</v>
      </c>
      <c r="F839" s="101"/>
      <c r="G839" s="99"/>
      <c r="H839" s="99"/>
      <c r="I839" s="1098" t="s">
        <v>480</v>
      </c>
      <c r="J839" s="1099">
        <f>J837*J838</f>
        <v>6046.5</v>
      </c>
      <c r="K839" s="99"/>
      <c r="L839" s="99"/>
      <c r="M839" s="99"/>
      <c r="N839" s="721"/>
      <c r="O839" s="721"/>
      <c r="P839" s="721"/>
      <c r="Q839" s="160"/>
      <c r="R839" s="160"/>
      <c r="S839" s="160"/>
      <c r="T839" s="160"/>
      <c r="U839" s="266"/>
      <c r="V839" s="266"/>
      <c r="W839" s="70"/>
      <c r="X839" s="70"/>
      <c r="Y839" s="70"/>
      <c r="Z839" s="70"/>
      <c r="AA839" s="70"/>
    </row>
    <row r="840" spans="1:27" s="6" customFormat="1" ht="32.25" thickBot="1">
      <c r="A840" s="1132"/>
      <c r="B840" s="1038" t="s">
        <v>460</v>
      </c>
      <c r="C840" s="1039"/>
      <c r="D840" s="1040">
        <f>SUM(D825:D837)</f>
        <v>11488</v>
      </c>
      <c r="E840" s="1041">
        <f>SUM(E825:E837)</f>
        <v>8170.05</v>
      </c>
      <c r="F840" s="101"/>
      <c r="G840" s="99"/>
      <c r="H840" s="99"/>
      <c r="I840" s="99"/>
      <c r="J840" s="99"/>
      <c r="K840" s="99"/>
      <c r="L840" s="99"/>
      <c r="M840" s="99"/>
      <c r="N840" s="722"/>
      <c r="O840" s="722"/>
      <c r="P840" s="722"/>
      <c r="Q840" s="104"/>
      <c r="R840" s="70"/>
      <c r="S840" s="70"/>
      <c r="T840" s="117"/>
      <c r="U840" s="723"/>
      <c r="V840" s="724"/>
      <c r="W840" s="52"/>
      <c r="X840" s="52"/>
      <c r="Y840" s="52"/>
      <c r="Z840" s="52"/>
      <c r="AA840" s="70"/>
    </row>
    <row r="841" spans="1:27" s="6" customFormat="1" ht="15.75">
      <c r="A841" s="588"/>
      <c r="B841" s="1042" t="s">
        <v>459</v>
      </c>
      <c r="C841" s="1043"/>
      <c r="D841" s="1043">
        <v>327</v>
      </c>
      <c r="E841" s="1044">
        <v>223.58</v>
      </c>
      <c r="F841" s="101"/>
      <c r="G841" s="99"/>
      <c r="H841" s="99"/>
      <c r="I841" s="1080">
        <v>22205</v>
      </c>
      <c r="J841" s="1080">
        <f>I841*15000/100000</f>
        <v>3330.75</v>
      </c>
      <c r="K841" s="99"/>
      <c r="L841" s="99"/>
      <c r="M841" s="99"/>
      <c r="N841" s="722"/>
      <c r="O841" s="722"/>
      <c r="P841" s="722"/>
      <c r="Q841" s="104"/>
      <c r="R841" s="70"/>
      <c r="S841" s="70"/>
      <c r="T841" s="117"/>
      <c r="U841" s="723"/>
      <c r="V841" s="724"/>
      <c r="W841" s="52"/>
      <c r="X841" s="52"/>
      <c r="Y841" s="52"/>
      <c r="Z841" s="52"/>
      <c r="AA841" s="70"/>
    </row>
    <row r="842" spans="1:27" s="6" customFormat="1" ht="16.5" thickBot="1">
      <c r="A842" s="146"/>
      <c r="B842" s="1045" t="s">
        <v>461</v>
      </c>
      <c r="C842" s="1046"/>
      <c r="D842" s="1046">
        <f>D840+D841</f>
        <v>11815</v>
      </c>
      <c r="E842" s="1047">
        <f>E840+E841</f>
        <v>8393.630000000001</v>
      </c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56"/>
      <c r="R842" s="56"/>
      <c r="S842" s="56"/>
      <c r="T842" s="56"/>
      <c r="U842" s="636"/>
      <c r="V842" s="636"/>
      <c r="W842" s="141"/>
      <c r="X842" s="141"/>
      <c r="Y842" s="141"/>
      <c r="Z842" s="141"/>
      <c r="AA842" s="70"/>
    </row>
    <row r="843" spans="1:27" s="6" customFormat="1" ht="19.5" customHeight="1" thickBot="1">
      <c r="A843" s="146"/>
      <c r="B843" s="1009" t="s">
        <v>465</v>
      </c>
      <c r="C843" s="1018"/>
      <c r="D843" s="1019">
        <v>11815</v>
      </c>
      <c r="E843" s="1020">
        <v>8393.630000000001</v>
      </c>
      <c r="F843" s="146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56"/>
      <c r="R843" s="56"/>
      <c r="S843" s="56"/>
      <c r="T843" s="56"/>
      <c r="U843" s="636"/>
      <c r="V843" s="636"/>
      <c r="W843" s="141"/>
      <c r="X843" s="141"/>
      <c r="Y843" s="141"/>
      <c r="Z843" s="141"/>
      <c r="AA843" s="70"/>
    </row>
    <row r="844" spans="1:27" s="6" customFormat="1" ht="15.75">
      <c r="A844" s="146"/>
      <c r="B844" s="146"/>
      <c r="C844" s="146"/>
      <c r="D844" s="146"/>
      <c r="E844" s="146"/>
      <c r="F844" s="146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56"/>
      <c r="R844" s="56"/>
      <c r="S844" s="56"/>
      <c r="T844" s="56"/>
      <c r="U844" s="636"/>
      <c r="V844" s="636"/>
      <c r="W844" s="141"/>
      <c r="X844" s="141"/>
      <c r="Y844" s="141"/>
      <c r="Z844" s="141"/>
      <c r="AA844" s="70"/>
    </row>
    <row r="845" spans="1:27" s="6" customFormat="1" ht="21" customHeight="1" thickBot="1">
      <c r="A845" s="16" t="s">
        <v>409</v>
      </c>
      <c r="D845" s="60"/>
      <c r="E845" s="55"/>
      <c r="G845" s="65"/>
      <c r="H845" s="65"/>
      <c r="I845" s="65"/>
      <c r="J845" s="65"/>
      <c r="K845" s="65"/>
      <c r="L845" s="65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70"/>
      <c r="X845" s="70"/>
      <c r="Y845" s="70"/>
      <c r="Z845" s="70"/>
      <c r="AA845" s="70"/>
    </row>
    <row r="846" spans="1:27" s="6" customFormat="1" ht="24" customHeight="1">
      <c r="A846" s="1115" t="s">
        <v>43</v>
      </c>
      <c r="B846" s="1117" t="s">
        <v>44</v>
      </c>
      <c r="C846" s="1119"/>
      <c r="D846" s="1120" t="s">
        <v>45</v>
      </c>
      <c r="E846" s="1120"/>
      <c r="F846" s="574" t="s">
        <v>46</v>
      </c>
      <c r="G846" s="575"/>
      <c r="H846" s="117"/>
      <c r="I846" s="117"/>
      <c r="J846" s="117"/>
      <c r="K846" s="117"/>
      <c r="L846" s="300"/>
      <c r="M846" s="300"/>
      <c r="N846" s="300"/>
      <c r="O846" s="300"/>
      <c r="P846" s="300"/>
      <c r="Q846" s="66"/>
      <c r="R846" s="66"/>
      <c r="S846" s="66"/>
      <c r="T846" s="66"/>
      <c r="U846" s="66"/>
      <c r="V846" s="66"/>
      <c r="W846" s="70"/>
      <c r="X846" s="70"/>
      <c r="Y846" s="70"/>
      <c r="Z846" s="70"/>
      <c r="AA846" s="70"/>
    </row>
    <row r="847" spans="1:22" s="6" customFormat="1" ht="24.75" customHeight="1">
      <c r="A847" s="1116"/>
      <c r="B847" s="27" t="s">
        <v>47</v>
      </c>
      <c r="C847" s="27" t="s">
        <v>48</v>
      </c>
      <c r="D847" s="25" t="s">
        <v>47</v>
      </c>
      <c r="E847" s="161" t="s">
        <v>48</v>
      </c>
      <c r="F847" s="27" t="s">
        <v>47</v>
      </c>
      <c r="G847" s="573" t="s">
        <v>48</v>
      </c>
      <c r="H847" s="140"/>
      <c r="I847" s="140"/>
      <c r="J847" s="140"/>
      <c r="K847" s="140"/>
      <c r="L847" s="301"/>
      <c r="M847" s="301"/>
      <c r="N847" s="726"/>
      <c r="O847" s="726"/>
      <c r="P847" s="726"/>
      <c r="Q847" s="160"/>
      <c r="R847" s="160"/>
      <c r="S847" s="160"/>
      <c r="T847" s="66"/>
      <c r="U847" s="66"/>
      <c r="V847" s="66"/>
    </row>
    <row r="848" spans="1:22" s="6" customFormat="1" ht="37.5" customHeight="1" thickBot="1">
      <c r="A848" s="145" t="s">
        <v>440</v>
      </c>
      <c r="B848" s="976">
        <f>D840</f>
        <v>11488</v>
      </c>
      <c r="C848" s="976">
        <f>E840</f>
        <v>8170.05</v>
      </c>
      <c r="D848" s="717">
        <f>D840</f>
        <v>11488</v>
      </c>
      <c r="E848" s="718">
        <f>E840</f>
        <v>8170.05</v>
      </c>
      <c r="F848" s="719">
        <v>0</v>
      </c>
      <c r="G848" s="725">
        <v>0</v>
      </c>
      <c r="H848" s="727"/>
      <c r="I848" s="727"/>
      <c r="J848" s="302"/>
      <c r="K848" s="302"/>
      <c r="L848" s="302"/>
      <c r="M848" s="302"/>
      <c r="N848" s="727"/>
      <c r="O848" s="727"/>
      <c r="P848" s="727"/>
      <c r="Q848" s="720"/>
      <c r="R848" s="720"/>
      <c r="S848" s="720"/>
      <c r="T848" s="66"/>
      <c r="U848" s="66"/>
      <c r="V848" s="66"/>
    </row>
    <row r="849" spans="1:22" s="6" customFormat="1" ht="15.75">
      <c r="A849" s="52"/>
      <c r="B849" s="70"/>
      <c r="C849" s="70"/>
      <c r="D849" s="52"/>
      <c r="E849" s="55"/>
      <c r="G849" s="65"/>
      <c r="H849" s="65"/>
      <c r="I849" s="65"/>
      <c r="J849" s="66"/>
      <c r="K849" s="66"/>
      <c r="L849" s="66"/>
      <c r="M849" s="66"/>
      <c r="N849" s="70"/>
      <c r="O849" s="70"/>
      <c r="P849" s="70"/>
      <c r="Q849" s="70"/>
      <c r="R849" s="70"/>
      <c r="S849" s="66"/>
      <c r="T849" s="66"/>
      <c r="U849" s="66"/>
      <c r="V849" s="66"/>
    </row>
    <row r="850" spans="1:26" s="6" customFormat="1" ht="16.5" thickBot="1">
      <c r="A850" s="16" t="s">
        <v>113</v>
      </c>
      <c r="D850" s="60"/>
      <c r="E850" s="55"/>
      <c r="G850" s="65"/>
      <c r="H850" s="65"/>
      <c r="I850" s="65"/>
      <c r="J850" s="66"/>
      <c r="K850" s="66"/>
      <c r="L850" s="66"/>
      <c r="M850" s="66"/>
      <c r="N850" s="67"/>
      <c r="O850" s="67"/>
      <c r="P850" s="67"/>
      <c r="Q850" s="67"/>
      <c r="R850" s="66"/>
      <c r="S850" s="728"/>
      <c r="T850" s="728"/>
      <c r="U850" s="728"/>
      <c r="V850" s="728"/>
      <c r="W850" s="149"/>
      <c r="X850" s="149"/>
      <c r="Y850" s="149"/>
      <c r="Z850" s="149"/>
    </row>
    <row r="851" spans="1:22" ht="36" customHeight="1">
      <c r="A851" s="1108" t="s">
        <v>347</v>
      </c>
      <c r="B851" s="1109"/>
      <c r="C851" s="1110" t="s">
        <v>386</v>
      </c>
      <c r="D851" s="1110"/>
      <c r="E851" s="1111" t="s">
        <v>49</v>
      </c>
      <c r="F851" s="1112"/>
      <c r="G851" s="65"/>
      <c r="H851" s="65"/>
      <c r="I851" s="65"/>
      <c r="J851" s="66"/>
      <c r="K851" s="66"/>
      <c r="L851" s="66"/>
      <c r="M851" s="66"/>
      <c r="N851" s="67"/>
      <c r="O851" s="67"/>
      <c r="P851" s="67"/>
      <c r="Q851" s="729"/>
      <c r="R851" s="66"/>
      <c r="S851" s="62"/>
      <c r="T851" s="62"/>
      <c r="U851" s="62"/>
      <c r="V851" s="62"/>
    </row>
    <row r="852" spans="1:22" ht="15.75">
      <c r="A852" s="150" t="s">
        <v>47</v>
      </c>
      <c r="B852" s="28" t="s">
        <v>50</v>
      </c>
      <c r="C852" s="28" t="s">
        <v>47</v>
      </c>
      <c r="D852" s="28" t="s">
        <v>50</v>
      </c>
      <c r="E852" s="151" t="s">
        <v>47</v>
      </c>
      <c r="F852" s="152" t="s">
        <v>51</v>
      </c>
      <c r="G852" s="65"/>
      <c r="H852" s="65"/>
      <c r="I852" s="65"/>
      <c r="J852" s="66"/>
      <c r="K852" s="66"/>
      <c r="L852" s="66"/>
      <c r="M852" s="66"/>
      <c r="N852" s="730"/>
      <c r="O852" s="730"/>
      <c r="P852" s="730"/>
      <c r="Q852" s="173"/>
      <c r="R852" s="66"/>
      <c r="S852" s="62"/>
      <c r="T852" s="62"/>
      <c r="U852" s="62"/>
      <c r="V852" s="62"/>
    </row>
    <row r="853" spans="1:22" ht="15.75">
      <c r="A853" s="153">
        <v>1</v>
      </c>
      <c r="B853" s="27">
        <v>2</v>
      </c>
      <c r="C853" s="27">
        <v>3</v>
      </c>
      <c r="D853" s="25">
        <v>4</v>
      </c>
      <c r="E853" s="154">
        <v>5</v>
      </c>
      <c r="F853" s="155">
        <v>6</v>
      </c>
      <c r="G853" s="65"/>
      <c r="H853" s="65"/>
      <c r="I853" s="65"/>
      <c r="J853" s="66"/>
      <c r="K853" s="66"/>
      <c r="L853" s="66"/>
      <c r="M853" s="66"/>
      <c r="N853" s="62"/>
      <c r="O853" s="62"/>
      <c r="P853" s="62"/>
      <c r="Q853" s="62"/>
      <c r="R853" s="173"/>
      <c r="S853" s="116"/>
      <c r="T853" s="64"/>
      <c r="U853" s="62"/>
      <c r="V853" s="62"/>
    </row>
    <row r="854" spans="1:22" ht="16.5" thickBot="1">
      <c r="A854" s="156">
        <f>B848</f>
        <v>11488</v>
      </c>
      <c r="B854" s="731">
        <f>C848</f>
        <v>8170.05</v>
      </c>
      <c r="C854" s="273">
        <v>7118</v>
      </c>
      <c r="D854" s="274">
        <v>4578.300975968442</v>
      </c>
      <c r="E854" s="577">
        <f>C854/A854</f>
        <v>0.6196030640668524</v>
      </c>
      <c r="F854" s="578">
        <f>D854/B854</f>
        <v>0.5603761269476247</v>
      </c>
      <c r="G854" s="65"/>
      <c r="H854" s="65"/>
      <c r="I854" s="65"/>
      <c r="J854" s="66"/>
      <c r="K854" s="66"/>
      <c r="L854" s="66"/>
      <c r="M854" s="66"/>
      <c r="N854" s="66"/>
      <c r="O854" s="66"/>
      <c r="P854" s="66"/>
      <c r="Q854" s="62"/>
      <c r="R854" s="62"/>
      <c r="S854" s="62"/>
      <c r="T854" s="62"/>
      <c r="U854" s="62"/>
      <c r="V854" s="62"/>
    </row>
    <row r="855" spans="1:22" ht="15.75">
      <c r="A855" s="157"/>
      <c r="B855" s="158"/>
      <c r="C855" s="159"/>
      <c r="D855" s="160"/>
      <c r="E855" s="76"/>
      <c r="F855" s="76"/>
      <c r="G855" s="65"/>
      <c r="H855" s="65"/>
      <c r="I855" s="65"/>
      <c r="J855" s="66"/>
      <c r="K855" s="66"/>
      <c r="L855" s="66"/>
      <c r="M855" s="66"/>
      <c r="N855" s="66"/>
      <c r="O855" s="66"/>
      <c r="P855" s="66"/>
      <c r="Q855" s="62"/>
      <c r="R855" s="62"/>
      <c r="S855" s="62"/>
      <c r="T855" s="62"/>
      <c r="U855" s="62"/>
      <c r="V855" s="62"/>
    </row>
    <row r="856" spans="1:22" s="6" customFormat="1" ht="15.75">
      <c r="A856" s="17" t="s">
        <v>114</v>
      </c>
      <c r="D856" s="60"/>
      <c r="E856" s="55"/>
      <c r="G856" s="65"/>
      <c r="H856" s="65"/>
      <c r="I856" s="65"/>
      <c r="J856" s="66"/>
      <c r="K856" s="66"/>
      <c r="L856" s="66"/>
      <c r="M856" s="66"/>
      <c r="N856" s="128"/>
      <c r="O856" s="128"/>
      <c r="P856" s="66"/>
      <c r="Q856" s="66"/>
      <c r="R856" s="66"/>
      <c r="S856" s="70"/>
      <c r="T856" s="70"/>
      <c r="U856" s="70"/>
      <c r="V856" s="70"/>
    </row>
    <row r="857" spans="1:22" ht="15.75">
      <c r="A857" s="142" t="s">
        <v>115</v>
      </c>
      <c r="B857" s="6"/>
      <c r="C857" s="6"/>
      <c r="D857" s="60"/>
      <c r="E857" s="55"/>
      <c r="F857" s="6"/>
      <c r="G857" s="65"/>
      <c r="H857" s="65"/>
      <c r="I857" s="65"/>
      <c r="J857" s="66"/>
      <c r="K857" s="66"/>
      <c r="L857" s="66"/>
      <c r="M857" s="66"/>
      <c r="N857" s="71"/>
      <c r="O857" s="71"/>
      <c r="P857" s="66"/>
      <c r="Q857" s="62"/>
      <c r="R857" s="62"/>
      <c r="S857" s="4"/>
      <c r="T857" s="4"/>
      <c r="U857" s="4"/>
      <c r="V857" s="4"/>
    </row>
    <row r="858" spans="1:22" ht="15.75">
      <c r="A858" s="157"/>
      <c r="B858" s="160"/>
      <c r="C858" s="143"/>
      <c r="D858" s="143"/>
      <c r="E858" s="144"/>
      <c r="F858" s="143"/>
      <c r="G858" s="136"/>
      <c r="H858" s="136"/>
      <c r="I858" s="136"/>
      <c r="J858" s="136"/>
      <c r="K858" s="136"/>
      <c r="L858" s="136"/>
      <c r="M858" s="136"/>
      <c r="N858" s="64"/>
      <c r="O858" s="71"/>
      <c r="P858" s="136"/>
      <c r="Q858" s="62"/>
      <c r="R858" s="62"/>
      <c r="S858" s="4"/>
      <c r="T858" s="4"/>
      <c r="U858" s="4"/>
      <c r="V858" s="4"/>
    </row>
    <row r="859" spans="1:22" ht="16.5" thickBot="1">
      <c r="A859" s="1180" t="s">
        <v>358</v>
      </c>
      <c r="B859" s="1181"/>
      <c r="C859" s="1181"/>
      <c r="D859" s="1181"/>
      <c r="E859" s="1181"/>
      <c r="F859" s="1181"/>
      <c r="G859" s="1181"/>
      <c r="H859" s="790"/>
      <c r="I859" s="790"/>
      <c r="J859" s="118"/>
      <c r="K859" s="118"/>
      <c r="L859" s="118"/>
      <c r="M859" s="118"/>
      <c r="N859" s="37"/>
      <c r="O859" s="37"/>
      <c r="P859" s="118"/>
      <c r="Q859" s="62"/>
      <c r="R859" s="62"/>
      <c r="S859" s="4"/>
      <c r="T859" s="4"/>
      <c r="U859" s="4"/>
      <c r="V859" s="4"/>
    </row>
    <row r="860" spans="1:22" ht="16.5" thickBot="1">
      <c r="A860" s="789"/>
      <c r="B860" s="790"/>
      <c r="C860" s="790"/>
      <c r="D860" s="1178" t="s">
        <v>315</v>
      </c>
      <c r="E860" s="1179"/>
      <c r="F860" s="1178" t="s">
        <v>316</v>
      </c>
      <c r="G860" s="1179"/>
      <c r="H860" s="790"/>
      <c r="I860" s="790"/>
      <c r="J860" s="118"/>
      <c r="K860" s="118"/>
      <c r="L860" s="118"/>
      <c r="M860" s="118"/>
      <c r="N860" s="37"/>
      <c r="O860" s="37"/>
      <c r="P860" s="118"/>
      <c r="Q860" s="62"/>
      <c r="R860" s="62"/>
      <c r="S860" s="4"/>
      <c r="T860" s="4"/>
      <c r="U860" s="4"/>
      <c r="V860" s="4"/>
    </row>
    <row r="861" spans="1:22" ht="32.25" thickBot="1">
      <c r="A861" s="608" t="s">
        <v>23</v>
      </c>
      <c r="B861" s="742" t="s">
        <v>24</v>
      </c>
      <c r="C861" s="742" t="s">
        <v>25</v>
      </c>
      <c r="D861" s="742" t="s">
        <v>41</v>
      </c>
      <c r="E861" s="761" t="s">
        <v>42</v>
      </c>
      <c r="F861" s="608" t="s">
        <v>41</v>
      </c>
      <c r="G861" s="761" t="s">
        <v>42</v>
      </c>
      <c r="H861" s="799"/>
      <c r="I861" s="799"/>
      <c r="J861" s="118"/>
      <c r="K861" s="118"/>
      <c r="L861" s="118"/>
      <c r="M861" s="118"/>
      <c r="N861" s="118"/>
      <c r="O861" s="118"/>
      <c r="P861" s="118"/>
      <c r="Q861" s="3"/>
      <c r="R861" s="3"/>
      <c r="S861" s="3"/>
      <c r="T861" s="3"/>
      <c r="U861" s="3"/>
      <c r="V861" s="3"/>
    </row>
    <row r="862" spans="1:22" ht="15.75">
      <c r="A862" s="1113" t="s">
        <v>82</v>
      </c>
      <c r="B862" s="1022" t="s">
        <v>69</v>
      </c>
      <c r="C862" s="537"/>
      <c r="D862" s="1023">
        <f>11198-781</f>
        <v>10417</v>
      </c>
      <c r="E862" s="1024">
        <f>559.9-39.05</f>
        <v>520.85</v>
      </c>
      <c r="F862" s="1025">
        <v>0</v>
      </c>
      <c r="G862" s="1026">
        <v>0</v>
      </c>
      <c r="H862" s="1085"/>
      <c r="I862" s="800"/>
      <c r="J862" s="66"/>
      <c r="K862" s="66"/>
      <c r="L862" s="66"/>
      <c r="M862" s="66"/>
      <c r="N862" s="66"/>
      <c r="O862" s="66"/>
      <c r="P862" s="66"/>
      <c r="Q862" s="3"/>
      <c r="R862" s="3"/>
      <c r="S862" s="3"/>
      <c r="T862" s="3"/>
      <c r="U862" s="3"/>
      <c r="V862" s="3"/>
    </row>
    <row r="863" spans="1:22" ht="15.75">
      <c r="A863" s="1113"/>
      <c r="B863" s="1027" t="s">
        <v>70</v>
      </c>
      <c r="C863" s="998"/>
      <c r="D863" s="1028">
        <v>728</v>
      </c>
      <c r="E863" s="958">
        <v>36.4</v>
      </c>
      <c r="F863" s="1028">
        <v>0</v>
      </c>
      <c r="G863" s="1029">
        <v>0</v>
      </c>
      <c r="H863" s="1085"/>
      <c r="I863" s="800"/>
      <c r="J863" s="66"/>
      <c r="K863" s="66"/>
      <c r="L863" s="66"/>
      <c r="M863" s="66"/>
      <c r="N863" s="66"/>
      <c r="O863" s="66"/>
      <c r="P863" s="66"/>
      <c r="Q863" s="3"/>
      <c r="R863" s="3"/>
      <c r="S863" s="3"/>
      <c r="T863" s="3"/>
      <c r="U863" s="3"/>
      <c r="V863" s="3"/>
    </row>
    <row r="864" spans="1:22" ht="15.75">
      <c r="A864" s="1113"/>
      <c r="B864" s="1027" t="s">
        <v>71</v>
      </c>
      <c r="C864" s="998"/>
      <c r="D864" s="1028">
        <v>0</v>
      </c>
      <c r="E864" s="1029">
        <v>0</v>
      </c>
      <c r="F864" s="1028">
        <v>0</v>
      </c>
      <c r="G864" s="1029">
        <v>0</v>
      </c>
      <c r="H864" s="1085"/>
      <c r="I864" s="800"/>
      <c r="J864" s="66"/>
      <c r="K864" s="66"/>
      <c r="L864" s="66"/>
      <c r="M864" s="66"/>
      <c r="N864" s="66"/>
      <c r="O864" s="66"/>
      <c r="P864" s="66"/>
      <c r="Q864" s="3"/>
      <c r="R864" s="3"/>
      <c r="S864" s="3"/>
      <c r="T864" s="3"/>
      <c r="U864" s="3"/>
      <c r="V864" s="3"/>
    </row>
    <row r="865" spans="1:22" ht="15.75">
      <c r="A865" s="1113"/>
      <c r="B865" s="1027" t="s">
        <v>72</v>
      </c>
      <c r="C865" s="998"/>
      <c r="D865" s="1028">
        <v>7739</v>
      </c>
      <c r="E865" s="1029">
        <v>386.95</v>
      </c>
      <c r="F865" s="1028">
        <v>0</v>
      </c>
      <c r="G865" s="1029">
        <v>0</v>
      </c>
      <c r="H865" s="1085"/>
      <c r="I865" s="800"/>
      <c r="J865" s="66"/>
      <c r="K865" s="66"/>
      <c r="L865" s="66"/>
      <c r="M865" s="66"/>
      <c r="N865" s="66"/>
      <c r="O865" s="66"/>
      <c r="P865" s="66"/>
      <c r="Q865" s="3"/>
      <c r="R865" s="3"/>
      <c r="S865" s="3"/>
      <c r="T865" s="3"/>
      <c r="U865" s="3"/>
      <c r="V865" s="3"/>
    </row>
    <row r="866" spans="1:22" ht="15.75">
      <c r="A866" s="1113"/>
      <c r="B866" s="455" t="s">
        <v>123</v>
      </c>
      <c r="C866" s="1030"/>
      <c r="D866" s="1028">
        <v>1839</v>
      </c>
      <c r="E866" s="1029">
        <v>91.95</v>
      </c>
      <c r="F866" s="1028">
        <v>0</v>
      </c>
      <c r="G866" s="1029">
        <v>0</v>
      </c>
      <c r="H866" s="1085"/>
      <c r="I866" s="800"/>
      <c r="J866" s="66"/>
      <c r="K866" s="66"/>
      <c r="L866" s="66"/>
      <c r="M866" s="66"/>
      <c r="N866" s="66"/>
      <c r="O866" s="66"/>
      <c r="P866" s="66"/>
      <c r="Q866" s="4"/>
      <c r="R866" s="4"/>
      <c r="S866" s="4"/>
      <c r="T866" s="3"/>
      <c r="U866" s="3"/>
      <c r="V866" s="3"/>
    </row>
    <row r="867" spans="1:22" ht="15.75">
      <c r="A867" s="1113"/>
      <c r="B867" s="1027" t="s">
        <v>124</v>
      </c>
      <c r="C867" s="998"/>
      <c r="D867" s="1028">
        <v>0</v>
      </c>
      <c r="E867" s="1029">
        <v>0</v>
      </c>
      <c r="F867" s="1028">
        <v>0</v>
      </c>
      <c r="G867" s="1029">
        <v>0</v>
      </c>
      <c r="H867" s="1085"/>
      <c r="I867" s="800"/>
      <c r="J867" s="66"/>
      <c r="K867" s="67"/>
      <c r="L867" s="67"/>
      <c r="M867" s="66"/>
      <c r="N867" s="66"/>
      <c r="O867" s="66"/>
      <c r="P867" s="66"/>
      <c r="Q867" s="4"/>
      <c r="R867" s="4"/>
      <c r="S867" s="4"/>
      <c r="T867" s="3"/>
      <c r="U867" s="3"/>
      <c r="V867" s="3"/>
    </row>
    <row r="868" spans="1:22" ht="15.75">
      <c r="A868" s="1113"/>
      <c r="B868" s="1031" t="s">
        <v>167</v>
      </c>
      <c r="C868" s="528"/>
      <c r="D868" s="1028">
        <v>0</v>
      </c>
      <c r="E868" s="1029">
        <v>0</v>
      </c>
      <c r="F868" s="1028">
        <v>0</v>
      </c>
      <c r="G868" s="1029">
        <v>0</v>
      </c>
      <c r="H868" s="1085"/>
      <c r="I868" s="800"/>
      <c r="J868" s="66"/>
      <c r="K868" s="67"/>
      <c r="L868" s="67"/>
      <c r="M868" s="66"/>
      <c r="N868" s="66"/>
      <c r="O868" s="66"/>
      <c r="P868" s="66"/>
      <c r="Q868" s="650"/>
      <c r="R868" s="791"/>
      <c r="S868" s="4"/>
      <c r="T868" s="3"/>
      <c r="U868" s="3"/>
      <c r="V868" s="3"/>
    </row>
    <row r="869" spans="1:22" ht="15.75">
      <c r="A869" s="1113"/>
      <c r="B869" s="1031" t="s">
        <v>232</v>
      </c>
      <c r="C869" s="528"/>
      <c r="D869" s="1028">
        <v>0</v>
      </c>
      <c r="E869" s="1029">
        <v>0</v>
      </c>
      <c r="F869" s="1028">
        <v>0</v>
      </c>
      <c r="G869" s="1029">
        <v>0</v>
      </c>
      <c r="H869" s="1085"/>
      <c r="I869" s="800"/>
      <c r="J869" s="66"/>
      <c r="K869" s="67"/>
      <c r="L869" s="67"/>
      <c r="M869" s="66"/>
      <c r="N869" s="66"/>
      <c r="O869" s="66"/>
      <c r="P869" s="66"/>
      <c r="Q869" s="791"/>
      <c r="R869" s="791"/>
      <c r="S869" s="4"/>
      <c r="T869" s="3"/>
      <c r="U869" s="3"/>
      <c r="V869" s="3"/>
    </row>
    <row r="870" spans="1:22" ht="15.75">
      <c r="A870" s="1113"/>
      <c r="B870" s="1031" t="s">
        <v>280</v>
      </c>
      <c r="C870" s="528"/>
      <c r="D870" s="1028">
        <v>1339</v>
      </c>
      <c r="E870" s="1029">
        <v>66.95</v>
      </c>
      <c r="F870" s="1028">
        <v>780</v>
      </c>
      <c r="G870" s="958">
        <v>39</v>
      </c>
      <c r="H870" s="1086"/>
      <c r="I870" s="801"/>
      <c r="J870" s="66"/>
      <c r="K870" s="66"/>
      <c r="L870" s="66"/>
      <c r="M870" s="66"/>
      <c r="N870" s="66"/>
      <c r="O870" s="66"/>
      <c r="P870" s="66"/>
      <c r="Q870" s="791"/>
      <c r="R870" s="791"/>
      <c r="S870" s="4"/>
      <c r="T870" s="3"/>
      <c r="U870" s="3"/>
      <c r="V870" s="3"/>
    </row>
    <row r="871" spans="1:22" ht="15.75">
      <c r="A871" s="1113"/>
      <c r="B871" s="1031" t="s">
        <v>332</v>
      </c>
      <c r="C871" s="528"/>
      <c r="D871" s="1028">
        <v>0</v>
      </c>
      <c r="E871" s="1029">
        <v>0</v>
      </c>
      <c r="F871" s="1028">
        <v>0</v>
      </c>
      <c r="G871" s="1029">
        <v>0</v>
      </c>
      <c r="H871" s="1085"/>
      <c r="I871" s="802"/>
      <c r="J871" s="66"/>
      <c r="K871" s="66"/>
      <c r="L871" s="66"/>
      <c r="M871" s="66"/>
      <c r="N871" s="66"/>
      <c r="O871" s="66"/>
      <c r="P871" s="66"/>
      <c r="Q871" s="791"/>
      <c r="R871" s="791"/>
      <c r="S871" s="4"/>
      <c r="T871" s="3"/>
      <c r="U871" s="3"/>
      <c r="V871" s="3"/>
    </row>
    <row r="872" spans="1:22" ht="15.75">
      <c r="A872" s="1113"/>
      <c r="B872" s="1031" t="s">
        <v>333</v>
      </c>
      <c r="C872" s="528"/>
      <c r="D872" s="1032">
        <v>0</v>
      </c>
      <c r="E872" s="1033">
        <v>0</v>
      </c>
      <c r="F872" s="1032">
        <v>0</v>
      </c>
      <c r="G872" s="1033">
        <v>0</v>
      </c>
      <c r="H872" s="1085"/>
      <c r="I872" s="802"/>
      <c r="J872" s="66"/>
      <c r="K872" s="66"/>
      <c r="L872" s="66"/>
      <c r="M872" s="66"/>
      <c r="N872" s="66"/>
      <c r="O872" s="66"/>
      <c r="P872" s="66"/>
      <c r="Q872" s="791"/>
      <c r="R872" s="791"/>
      <c r="S872" s="4"/>
      <c r="T872" s="3"/>
      <c r="U872" s="3"/>
      <c r="V872" s="3"/>
    </row>
    <row r="873" spans="1:22" ht="15.75">
      <c r="A873" s="1113"/>
      <c r="B873" s="1031" t="s">
        <v>357</v>
      </c>
      <c r="C873" s="528"/>
      <c r="D873" s="1032">
        <v>0</v>
      </c>
      <c r="E873" s="1033">
        <v>0</v>
      </c>
      <c r="F873" s="1032">
        <v>0</v>
      </c>
      <c r="G873" s="1033">
        <v>0</v>
      </c>
      <c r="H873" s="1085"/>
      <c r="I873" s="802"/>
      <c r="J873" s="66"/>
      <c r="K873" s="66"/>
      <c r="L873" s="66"/>
      <c r="M873" s="66"/>
      <c r="N873" s="66"/>
      <c r="O873" s="66"/>
      <c r="P873" s="66"/>
      <c r="Q873" s="791"/>
      <c r="R873" s="791"/>
      <c r="S873" s="4"/>
      <c r="T873" s="3"/>
      <c r="U873" s="3"/>
      <c r="V873" s="3"/>
    </row>
    <row r="874" spans="1:22" ht="15.75">
      <c r="A874" s="1113"/>
      <c r="B874" s="1034" t="s">
        <v>356</v>
      </c>
      <c r="C874" s="998"/>
      <c r="D874" s="1028">
        <v>0</v>
      </c>
      <c r="E874" s="1029">
        <v>0</v>
      </c>
      <c r="F874" s="1028">
        <v>0</v>
      </c>
      <c r="G874" s="1029">
        <v>0</v>
      </c>
      <c r="H874" s="1085"/>
      <c r="I874" s="802"/>
      <c r="J874" s="66"/>
      <c r="K874" s="66"/>
      <c r="L874" s="66"/>
      <c r="M874" s="66"/>
      <c r="N874" s="66"/>
      <c r="O874" s="66"/>
      <c r="P874" s="66"/>
      <c r="Q874" s="791"/>
      <c r="R874" s="791"/>
      <c r="S874" s="4"/>
      <c r="T874" s="3"/>
      <c r="U874" s="3"/>
      <c r="V874" s="3"/>
    </row>
    <row r="875" spans="1:22" ht="16.5" thickBot="1">
      <c r="A875" s="1114"/>
      <c r="B875" s="1031" t="s">
        <v>447</v>
      </c>
      <c r="C875" s="1035"/>
      <c r="D875" s="1032">
        <v>0</v>
      </c>
      <c r="E875" s="1033">
        <v>0</v>
      </c>
      <c r="F875" s="1032">
        <v>0</v>
      </c>
      <c r="G875" s="1033">
        <v>0</v>
      </c>
      <c r="H875" s="1085"/>
      <c r="I875" s="802"/>
      <c r="J875" s="66"/>
      <c r="K875" s="66"/>
      <c r="L875" s="66"/>
      <c r="M875" s="66"/>
      <c r="N875" s="66"/>
      <c r="O875" s="66"/>
      <c r="P875" s="66"/>
      <c r="Q875" s="791"/>
      <c r="R875" s="791"/>
      <c r="S875" s="4"/>
      <c r="T875" s="3"/>
      <c r="U875" s="3"/>
      <c r="V875" s="3"/>
    </row>
    <row r="876" spans="1:22" ht="16.5" thickBot="1">
      <c r="A876" s="157"/>
      <c r="B876" s="1048" t="s">
        <v>467</v>
      </c>
      <c r="C876" s="1049"/>
      <c r="D876" s="1050">
        <f>SUM(D862:D875)</f>
        <v>22062</v>
      </c>
      <c r="E876" s="1217">
        <f>SUM(E862:E875)</f>
        <v>1103.1000000000001</v>
      </c>
      <c r="F876" s="1050">
        <v>780</v>
      </c>
      <c r="G876" s="1051">
        <v>39</v>
      </c>
      <c r="H876" s="1087"/>
      <c r="I876" s="802"/>
      <c r="J876" s="66"/>
      <c r="K876" s="66"/>
      <c r="L876" s="66"/>
      <c r="M876" s="66"/>
      <c r="N876" s="66"/>
      <c r="O876" s="66"/>
      <c r="P876" s="66"/>
      <c r="Q876" s="791"/>
      <c r="R876" s="791"/>
      <c r="S876" s="4"/>
      <c r="T876" s="3"/>
      <c r="U876" s="3"/>
      <c r="V876" s="3"/>
    </row>
    <row r="877" spans="1:19" s="228" customFormat="1" ht="15.75">
      <c r="A877" s="532"/>
      <c r="B877" s="1036" t="s">
        <v>463</v>
      </c>
      <c r="C877" s="1012"/>
      <c r="D877" s="1013">
        <f>D876</f>
        <v>22062</v>
      </c>
      <c r="E877" s="1052">
        <f>E876</f>
        <v>1103.1000000000001</v>
      </c>
      <c r="F877" s="1013">
        <f>F876</f>
        <v>780</v>
      </c>
      <c r="G877" s="1052">
        <f>G876</f>
        <v>39</v>
      </c>
      <c r="H877" s="1088"/>
      <c r="I877" s="1008"/>
      <c r="J877" s="456"/>
      <c r="K877" s="456"/>
      <c r="L877" s="456"/>
      <c r="M877" s="456"/>
      <c r="N877" s="456"/>
      <c r="O877" s="456"/>
      <c r="P877" s="456"/>
      <c r="Q877" s="532"/>
      <c r="R877" s="484"/>
      <c r="S877" s="555"/>
    </row>
    <row r="878" spans="1:19" s="228" customFormat="1" ht="15.75">
      <c r="A878" s="532"/>
      <c r="B878" s="1037" t="s">
        <v>462</v>
      </c>
      <c r="C878" s="1010"/>
      <c r="D878" s="1011">
        <v>781</v>
      </c>
      <c r="E878" s="1011">
        <v>39.05</v>
      </c>
      <c r="F878" s="1011">
        <v>0</v>
      </c>
      <c r="G878" s="1014">
        <v>0</v>
      </c>
      <c r="H878" s="1089"/>
      <c r="I878" s="1008"/>
      <c r="J878" s="456"/>
      <c r="K878" s="456"/>
      <c r="L878" s="456"/>
      <c r="M878" s="456"/>
      <c r="N878" s="456"/>
      <c r="O878" s="456"/>
      <c r="P878" s="456"/>
      <c r="Q878" s="532"/>
      <c r="R878" s="484"/>
      <c r="S878" s="555"/>
    </row>
    <row r="879" spans="1:19" s="228" customFormat="1" ht="16.5" thickBot="1">
      <c r="A879" s="532"/>
      <c r="B879" s="1015" t="s">
        <v>464</v>
      </c>
      <c r="C879" s="1016"/>
      <c r="D879" s="1017">
        <f>D877+D878</f>
        <v>22843</v>
      </c>
      <c r="E879" s="1017">
        <f>E877+E878</f>
        <v>1142.15</v>
      </c>
      <c r="F879" s="1017">
        <f>F877+F878</f>
        <v>780</v>
      </c>
      <c r="G879" s="1053">
        <f>G877+G878</f>
        <v>39</v>
      </c>
      <c r="H879" s="1090"/>
      <c r="I879" s="1008"/>
      <c r="J879" s="456"/>
      <c r="K879" s="456"/>
      <c r="L879" s="456"/>
      <c r="M879" s="456"/>
      <c r="N879" s="456"/>
      <c r="O879" s="456"/>
      <c r="P879" s="456"/>
      <c r="Q879" s="532"/>
      <c r="R879" s="484"/>
      <c r="S879" s="555"/>
    </row>
    <row r="880" spans="1:19" s="228" customFormat="1" ht="16.5" thickBot="1">
      <c r="A880" s="532"/>
      <c r="B880" s="1009" t="s">
        <v>465</v>
      </c>
      <c r="C880" s="977"/>
      <c r="D880" s="978">
        <f>D879</f>
        <v>22843</v>
      </c>
      <c r="E880" s="978">
        <f>E879</f>
        <v>1142.15</v>
      </c>
      <c r="F880" s="978">
        <f>SUM(F862:F874)</f>
        <v>780</v>
      </c>
      <c r="G880" s="979">
        <f>SUM(G862:G874)</f>
        <v>39</v>
      </c>
      <c r="H880" s="1088"/>
      <c r="I880" s="1008"/>
      <c r="J880" s="456"/>
      <c r="K880" s="456"/>
      <c r="L880" s="456"/>
      <c r="M880" s="456"/>
      <c r="N880" s="456"/>
      <c r="O880" s="456"/>
      <c r="P880" s="456"/>
      <c r="Q880" s="532"/>
      <c r="R880" s="484"/>
      <c r="S880" s="555"/>
    </row>
    <row r="881" spans="1:19" s="228" customFormat="1" ht="15.75">
      <c r="A881" s="532"/>
      <c r="B881" s="532"/>
      <c r="C881" s="532"/>
      <c r="D881" s="532"/>
      <c r="E881" s="532"/>
      <c r="F881" s="532"/>
      <c r="G881" s="532"/>
      <c r="H881" s="532"/>
      <c r="I881" s="1008"/>
      <c r="J881" s="456"/>
      <c r="K881" s="456"/>
      <c r="L881" s="456"/>
      <c r="M881" s="456"/>
      <c r="N881" s="456"/>
      <c r="O881" s="456"/>
      <c r="P881" s="456"/>
      <c r="Q881" s="532"/>
      <c r="R881" s="484"/>
      <c r="S881" s="555"/>
    </row>
    <row r="882" spans="1:22" ht="24.75" customHeight="1" thickBot="1">
      <c r="A882" s="16" t="s">
        <v>410</v>
      </c>
      <c r="B882" s="6"/>
      <c r="C882" s="6"/>
      <c r="D882" s="60"/>
      <c r="E882" s="55"/>
      <c r="F882" s="6"/>
      <c r="G882" s="65"/>
      <c r="H882" s="65"/>
      <c r="I882" s="65"/>
      <c r="J882" s="65"/>
      <c r="K882" s="65"/>
      <c r="L882" s="65"/>
      <c r="M882" s="66"/>
      <c r="N882" s="66"/>
      <c r="O882" s="66"/>
      <c r="P882" s="66"/>
      <c r="Q882" s="4"/>
      <c r="R882" s="4"/>
      <c r="S882" s="4"/>
      <c r="T882" s="3"/>
      <c r="U882" s="3"/>
      <c r="V882" s="3"/>
    </row>
    <row r="883" spans="1:22" ht="22.5" customHeight="1">
      <c r="A883" s="1115" t="s">
        <v>43</v>
      </c>
      <c r="B883" s="1117" t="s">
        <v>44</v>
      </c>
      <c r="C883" s="1119"/>
      <c r="D883" s="1120" t="s">
        <v>45</v>
      </c>
      <c r="E883" s="1120"/>
      <c r="F883" s="1117" t="s">
        <v>46</v>
      </c>
      <c r="G883" s="1118"/>
      <c r="H883" s="51"/>
      <c r="I883" s="51"/>
      <c r="J883" s="51"/>
      <c r="K883" s="51"/>
      <c r="L883" s="303"/>
      <c r="M883" s="303"/>
      <c r="N883" s="303"/>
      <c r="O883" s="303"/>
      <c r="P883" s="303"/>
      <c r="Q883" s="4"/>
      <c r="R883" s="4"/>
      <c r="S883" s="4"/>
      <c r="T883" s="3"/>
      <c r="U883" s="3"/>
      <c r="V883" s="3"/>
    </row>
    <row r="884" spans="1:22" ht="23.25" customHeight="1">
      <c r="A884" s="1116"/>
      <c r="B884" s="579" t="s">
        <v>47</v>
      </c>
      <c r="C884" s="580" t="s">
        <v>48</v>
      </c>
      <c r="D884" s="27" t="s">
        <v>47</v>
      </c>
      <c r="E884" s="161" t="s">
        <v>48</v>
      </c>
      <c r="F884" s="27" t="s">
        <v>468</v>
      </c>
      <c r="G884" s="576" t="s">
        <v>48</v>
      </c>
      <c r="H884" s="140"/>
      <c r="I884" s="140"/>
      <c r="J884" s="140"/>
      <c r="K884" s="140"/>
      <c r="L884" s="301"/>
      <c r="M884" s="301"/>
      <c r="N884" s="301"/>
      <c r="O884" s="301"/>
      <c r="P884" s="301"/>
      <c r="Q884" s="4"/>
      <c r="R884" s="4"/>
      <c r="S884" s="4"/>
      <c r="T884" s="3"/>
      <c r="U884" s="3"/>
      <c r="V884" s="3"/>
    </row>
    <row r="885" spans="1:22" ht="39.75" customHeight="1" thickBot="1">
      <c r="A885" s="318" t="s">
        <v>441</v>
      </c>
      <c r="B885" s="1054">
        <f>D877</f>
        <v>22062</v>
      </c>
      <c r="C885" s="1055">
        <f>E877</f>
        <v>1103.1000000000001</v>
      </c>
      <c r="D885" s="1054">
        <v>21934</v>
      </c>
      <c r="E885" s="1055">
        <v>1096.7</v>
      </c>
      <c r="F885" s="1054">
        <f>B885-D885</f>
        <v>128</v>
      </c>
      <c r="G885" s="1055">
        <f>C885-E885</f>
        <v>6.400000000000091</v>
      </c>
      <c r="H885" s="1091"/>
      <c r="I885" s="803"/>
      <c r="J885" s="593"/>
      <c r="K885" s="593"/>
      <c r="L885" s="304"/>
      <c r="M885" s="304"/>
      <c r="N885" s="734"/>
      <c r="O885" s="734"/>
      <c r="P885" s="734"/>
      <c r="Q885" s="650"/>
      <c r="R885" s="650"/>
      <c r="S885" s="650"/>
      <c r="T885" s="650"/>
      <c r="U885" s="650"/>
      <c r="V885" s="4"/>
    </row>
    <row r="886" spans="1:22" ht="15.75">
      <c r="A886" s="16" t="s">
        <v>469</v>
      </c>
      <c r="B886" s="6"/>
      <c r="C886" s="6"/>
      <c r="D886" s="60"/>
      <c r="E886" s="55"/>
      <c r="F886" s="6"/>
      <c r="G886" s="65"/>
      <c r="H886" s="65"/>
      <c r="I886" s="65"/>
      <c r="J886" s="65"/>
      <c r="K886" s="65"/>
      <c r="L886" s="65"/>
      <c r="M886" s="66"/>
      <c r="N886" s="266"/>
      <c r="O886" s="266"/>
      <c r="P886" s="266"/>
      <c r="Q886" s="650"/>
      <c r="R886" s="650"/>
      <c r="S886" s="650"/>
      <c r="T886" s="650"/>
      <c r="U886" s="735"/>
      <c r="V886" s="4"/>
    </row>
    <row r="887" spans="1:22" ht="15.75">
      <c r="A887" s="16"/>
      <c r="B887" s="6"/>
      <c r="C887" s="6"/>
      <c r="D887" s="60"/>
      <c r="E887" s="55"/>
      <c r="F887" s="6"/>
      <c r="G887" s="65"/>
      <c r="H887" s="65"/>
      <c r="I887" s="65"/>
      <c r="J887" s="65"/>
      <c r="K887" s="65"/>
      <c r="L887" s="65"/>
      <c r="M887" s="66"/>
      <c r="N887" s="266"/>
      <c r="O887" s="266"/>
      <c r="P887" s="266"/>
      <c r="Q887" s="650"/>
      <c r="R887" s="650"/>
      <c r="S887" s="650"/>
      <c r="T887" s="650"/>
      <c r="U887" s="735"/>
      <c r="V887" s="4"/>
    </row>
    <row r="888" spans="1:22" ht="16.5" thickBot="1">
      <c r="A888" s="16" t="s">
        <v>116</v>
      </c>
      <c r="B888" s="6"/>
      <c r="C888" s="6"/>
      <c r="D888" s="60"/>
      <c r="E888" s="55"/>
      <c r="F888" s="6"/>
      <c r="G888" s="65"/>
      <c r="H888" s="65"/>
      <c r="I888" s="65"/>
      <c r="J888" s="65"/>
      <c r="K888" s="65"/>
      <c r="L888" s="65"/>
      <c r="M888" s="66"/>
      <c r="N888" s="66"/>
      <c r="O888" s="66"/>
      <c r="P888" s="66"/>
      <c r="Q888" s="4"/>
      <c r="R888" s="4"/>
      <c r="S888" s="4"/>
      <c r="T888" s="4"/>
      <c r="U888" s="4"/>
      <c r="V888" s="4"/>
    </row>
    <row r="889" spans="1:22" ht="34.5" customHeight="1">
      <c r="A889" s="1108" t="s">
        <v>442</v>
      </c>
      <c r="B889" s="1109"/>
      <c r="C889" s="1110" t="s">
        <v>386</v>
      </c>
      <c r="D889" s="1110"/>
      <c r="E889" s="1111" t="s">
        <v>49</v>
      </c>
      <c r="F889" s="1112"/>
      <c r="G889" s="65"/>
      <c r="H889" s="65"/>
      <c r="I889" s="65"/>
      <c r="J889" s="65"/>
      <c r="K889" s="65"/>
      <c r="L889" s="65"/>
      <c r="M889" s="66"/>
      <c r="N889" s="66"/>
      <c r="O889" s="66"/>
      <c r="P889" s="66"/>
      <c r="Q889" s="4"/>
      <c r="R889" s="4"/>
      <c r="S889" s="4"/>
      <c r="T889" s="4"/>
      <c r="U889" s="4"/>
      <c r="V889" s="4"/>
    </row>
    <row r="890" spans="1:22" ht="28.5" customHeight="1">
      <c r="A890" s="150" t="s">
        <v>47</v>
      </c>
      <c r="B890" s="28" t="s">
        <v>50</v>
      </c>
      <c r="C890" s="28" t="s">
        <v>47</v>
      </c>
      <c r="D890" s="28" t="s">
        <v>50</v>
      </c>
      <c r="E890" s="151" t="s">
        <v>47</v>
      </c>
      <c r="F890" s="152" t="s">
        <v>51</v>
      </c>
      <c r="G890" s="65"/>
      <c r="H890" s="65"/>
      <c r="I890" s="65"/>
      <c r="J890" s="65"/>
      <c r="K890" s="65"/>
      <c r="L890" s="65"/>
      <c r="M890" s="66"/>
      <c r="N890" s="66"/>
      <c r="O890" s="66"/>
      <c r="P890" s="66"/>
      <c r="Q890" s="4"/>
      <c r="R890" s="4"/>
      <c r="S890" s="4"/>
      <c r="T890" s="4"/>
      <c r="U890" s="4"/>
      <c r="V890" s="4"/>
    </row>
    <row r="891" spans="1:22" ht="27.75" customHeight="1">
      <c r="A891" s="153">
        <v>1</v>
      </c>
      <c r="B891" s="27">
        <v>2</v>
      </c>
      <c r="C891" s="27">
        <v>3</v>
      </c>
      <c r="D891" s="25">
        <v>4</v>
      </c>
      <c r="E891" s="161"/>
      <c r="F891" s="155">
        <v>6</v>
      </c>
      <c r="G891" s="65"/>
      <c r="H891" s="65"/>
      <c r="I891" s="65"/>
      <c r="J891" s="65"/>
      <c r="K891" s="65"/>
      <c r="L891" s="65"/>
      <c r="M891" s="66"/>
      <c r="N891" s="66"/>
      <c r="O891" s="66"/>
      <c r="P891" s="66"/>
      <c r="Q891" s="4"/>
      <c r="R891" s="4"/>
      <c r="S891" s="4"/>
      <c r="T891" s="4"/>
      <c r="U891" s="4"/>
      <c r="V891" s="4"/>
    </row>
    <row r="892" spans="1:22" ht="27" customHeight="1" thickBot="1">
      <c r="A892" s="1056">
        <f>D877</f>
        <v>22062</v>
      </c>
      <c r="B892" s="1057">
        <f>E877</f>
        <v>1103.1000000000001</v>
      </c>
      <c r="C892" s="1054">
        <v>20751</v>
      </c>
      <c r="D892" s="1055">
        <v>1037.55</v>
      </c>
      <c r="E892" s="563">
        <f>C892/A892</f>
        <v>0.9405765569757955</v>
      </c>
      <c r="F892" s="733">
        <f>D892/B892</f>
        <v>0.9405765569757953</v>
      </c>
      <c r="G892" s="148"/>
      <c r="H892" s="148"/>
      <c r="I892" s="148"/>
      <c r="J892" s="19"/>
      <c r="K892" s="19"/>
      <c r="L892" s="148"/>
      <c r="M892" s="728"/>
      <c r="N892" s="736"/>
      <c r="O892" s="736"/>
      <c r="P892" s="736"/>
      <c r="Q892" s="728"/>
      <c r="R892" s="4"/>
      <c r="S892" s="4"/>
      <c r="T892" s="4"/>
      <c r="U892" s="4"/>
      <c r="V892" s="4"/>
    </row>
    <row r="893" spans="1:22" ht="15.75">
      <c r="A893" s="157"/>
      <c r="B893" s="158"/>
      <c r="C893" s="66"/>
      <c r="D893" s="52"/>
      <c r="E893" s="141"/>
      <c r="F893" s="141"/>
      <c r="G893" s="65"/>
      <c r="H893" s="65"/>
      <c r="I893" s="65"/>
      <c r="J893" s="65"/>
      <c r="K893" s="65"/>
      <c r="M893" s="62"/>
      <c r="N893" s="737"/>
      <c r="O893" s="737"/>
      <c r="P893" s="737"/>
      <c r="Q893" s="737"/>
      <c r="R893" s="4"/>
      <c r="S893" s="4"/>
      <c r="T893" s="4"/>
      <c r="U893" s="4"/>
      <c r="V893" s="4"/>
    </row>
    <row r="894" spans="1:22" ht="15.75">
      <c r="A894" s="162"/>
      <c r="M894" s="62"/>
      <c r="N894" s="62"/>
      <c r="O894" s="62"/>
      <c r="P894" s="62"/>
      <c r="Q894" s="4"/>
      <c r="R894" s="4"/>
      <c r="S894" s="4"/>
      <c r="T894" s="4"/>
      <c r="U894" s="4"/>
      <c r="V894" s="4"/>
    </row>
    <row r="895" spans="13:22" ht="15.75">
      <c r="M895" s="62"/>
      <c r="N895" s="62"/>
      <c r="O895" s="62"/>
      <c r="P895" s="62"/>
      <c r="Q895" s="62"/>
      <c r="R895" s="62"/>
      <c r="S895" s="62"/>
      <c r="T895" s="62"/>
      <c r="U895" s="62"/>
      <c r="V895" s="62"/>
    </row>
    <row r="896" spans="1:22" ht="15.75">
      <c r="A896" s="52"/>
      <c r="M896" s="62"/>
      <c r="N896" s="62"/>
      <c r="O896" s="62"/>
      <c r="P896" s="62"/>
      <c r="Q896" s="4"/>
      <c r="R896" s="4"/>
      <c r="S896" s="4"/>
      <c r="T896" s="4"/>
      <c r="U896" s="4"/>
      <c r="V896" s="4"/>
    </row>
    <row r="897" spans="13:22" ht="15.75">
      <c r="M897" s="62"/>
      <c r="N897" s="62"/>
      <c r="O897" s="62"/>
      <c r="P897" s="62"/>
      <c r="Q897" s="62"/>
      <c r="R897" s="62"/>
      <c r="S897" s="62"/>
      <c r="T897" s="62"/>
      <c r="U897" s="62"/>
      <c r="V897" s="62"/>
    </row>
  </sheetData>
  <sheetProtection/>
  <mergeCells count="103">
    <mergeCell ref="T823:T824"/>
    <mergeCell ref="J823:J824"/>
    <mergeCell ref="K823:K824"/>
    <mergeCell ref="L823:M823"/>
    <mergeCell ref="N823:O823"/>
    <mergeCell ref="P823:Q823"/>
    <mergeCell ref="R823:S823"/>
    <mergeCell ref="A404:D404"/>
    <mergeCell ref="A406:A410"/>
    <mergeCell ref="B410:C410"/>
    <mergeCell ref="A402:E402"/>
    <mergeCell ref="A764:D764"/>
    <mergeCell ref="A766:A770"/>
    <mergeCell ref="B770:C770"/>
    <mergeCell ref="A672:D672"/>
    <mergeCell ref="A674:A678"/>
    <mergeCell ref="B678:C678"/>
    <mergeCell ref="F783:F785"/>
    <mergeCell ref="A450:E450"/>
    <mergeCell ref="E642:F642"/>
    <mergeCell ref="D860:E860"/>
    <mergeCell ref="F860:G860"/>
    <mergeCell ref="A859:G859"/>
    <mergeCell ref="A816:D816"/>
    <mergeCell ref="A786:B786"/>
    <mergeCell ref="A791:F791"/>
    <mergeCell ref="B784:B785"/>
    <mergeCell ref="A664:B664"/>
    <mergeCell ref="A454:A458"/>
    <mergeCell ref="A762:E762"/>
    <mergeCell ref="D783:D785"/>
    <mergeCell ref="A670:C670"/>
    <mergeCell ref="A680:E680"/>
    <mergeCell ref="B458:C458"/>
    <mergeCell ref="A1:F1"/>
    <mergeCell ref="A2:F2"/>
    <mergeCell ref="A7:F7"/>
    <mergeCell ref="A32:D32"/>
    <mergeCell ref="A33:D33"/>
    <mergeCell ref="A3:F3"/>
    <mergeCell ref="A5:F5"/>
    <mergeCell ref="G5:Z5"/>
    <mergeCell ref="A12:A13"/>
    <mergeCell ref="B12:E12"/>
    <mergeCell ref="A8:G8"/>
    <mergeCell ref="A98:F98"/>
    <mergeCell ref="A312:D312"/>
    <mergeCell ref="A167:G167"/>
    <mergeCell ref="A194:G194"/>
    <mergeCell ref="A25:C25"/>
    <mergeCell ref="D25:E25"/>
    <mergeCell ref="A41:G41"/>
    <mergeCell ref="C46:D46"/>
    <mergeCell ref="C43:D43"/>
    <mergeCell ref="C44:D44"/>
    <mergeCell ref="A557:E557"/>
    <mergeCell ref="A551:B551"/>
    <mergeCell ref="A117:G117"/>
    <mergeCell ref="A275:F275"/>
    <mergeCell ref="D418:G418"/>
    <mergeCell ref="A73:G73"/>
    <mergeCell ref="C42:D42"/>
    <mergeCell ref="C45:D45"/>
    <mergeCell ref="A823:E823"/>
    <mergeCell ref="A287:F287"/>
    <mergeCell ref="A611:B611"/>
    <mergeCell ref="A641:F641"/>
    <mergeCell ref="A793:D793"/>
    <mergeCell ref="A452:D452"/>
    <mergeCell ref="A795:A799"/>
    <mergeCell ref="A812:B812"/>
    <mergeCell ref="A48:C48"/>
    <mergeCell ref="A49:G49"/>
    <mergeCell ref="A99:G99"/>
    <mergeCell ref="A107:G107"/>
    <mergeCell ref="A141:G141"/>
    <mergeCell ref="A340:C340"/>
    <mergeCell ref="B799:C799"/>
    <mergeCell ref="B846:C846"/>
    <mergeCell ref="D846:E846"/>
    <mergeCell ref="A636:B636"/>
    <mergeCell ref="A784:A785"/>
    <mergeCell ref="F812:G812"/>
    <mergeCell ref="E780:F780"/>
    <mergeCell ref="A820:E820"/>
    <mergeCell ref="A825:A840"/>
    <mergeCell ref="A846:A847"/>
    <mergeCell ref="F883:G883"/>
    <mergeCell ref="C851:D851"/>
    <mergeCell ref="E851:F851"/>
    <mergeCell ref="A851:B851"/>
    <mergeCell ref="B883:C883"/>
    <mergeCell ref="D883:E883"/>
    <mergeCell ref="K73:M73"/>
    <mergeCell ref="O73:Q73"/>
    <mergeCell ref="C784:C785"/>
    <mergeCell ref="E784:E785"/>
    <mergeCell ref="G784:G785"/>
    <mergeCell ref="A889:B889"/>
    <mergeCell ref="C889:D889"/>
    <mergeCell ref="E889:F889"/>
    <mergeCell ref="A862:A875"/>
    <mergeCell ref="A883:A884"/>
  </mergeCells>
  <printOptions horizontalCentered="1"/>
  <pageMargins left="0.5118110236220472" right="0.1968503937007874" top="0.1968503937007874" bottom="0.1968503937007874" header="0.15748031496062992" footer="0.5118110236220472"/>
  <pageSetup fitToHeight="0" horizontalDpi="300" verticalDpi="300" orientation="portrait" paperSize="9" scale="56" r:id="rId2"/>
  <rowBreaks count="14" manualBreakCount="14">
    <brk id="47" max="6" man="1"/>
    <brk id="115" max="6" man="1"/>
    <brk id="165" max="6" man="1"/>
    <brk id="218" max="6" man="1"/>
    <brk id="272" max="6" man="1"/>
    <brk id="341" max="6" man="1"/>
    <brk id="399" max="6" man="1"/>
    <brk id="445" max="6" man="1"/>
    <brk id="515" max="6" man="1"/>
    <brk id="581" max="6" man="1"/>
    <brk id="638" max="6" man="1"/>
    <brk id="704" max="6" man="1"/>
    <brk id="759" max="6" man="1"/>
    <brk id="817" max="6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1">
      <selection activeCell="A35" sqref="A35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14.140625" style="0" customWidth="1"/>
    <col min="4" max="4" width="16.8515625" style="0" customWidth="1"/>
    <col min="5" max="7" width="12.7109375" style="0" customWidth="1"/>
    <col min="13" max="13" width="2.8515625" style="0" customWidth="1"/>
  </cols>
  <sheetData>
    <row r="1" spans="1:7" ht="15.75">
      <c r="A1" s="327" t="s">
        <v>291</v>
      </c>
      <c r="B1" s="328" t="s">
        <v>292</v>
      </c>
      <c r="C1" s="1191" t="s">
        <v>293</v>
      </c>
      <c r="D1" s="1191"/>
      <c r="E1" s="1191"/>
      <c r="F1" s="428"/>
      <c r="G1" s="428"/>
    </row>
    <row r="2" spans="1:7" ht="37.5" customHeight="1">
      <c r="A2" s="1192" t="s">
        <v>294</v>
      </c>
      <c r="B2" s="1192"/>
      <c r="C2" s="328" t="s">
        <v>295</v>
      </c>
      <c r="D2" s="328" t="s">
        <v>296</v>
      </c>
      <c r="E2" s="328" t="s">
        <v>170</v>
      </c>
      <c r="F2" s="428"/>
      <c r="G2" s="428"/>
    </row>
    <row r="3" spans="1:7" ht="9.75" customHeight="1">
      <c r="A3" s="1191" t="s">
        <v>297</v>
      </c>
      <c r="B3" s="1192" t="s">
        <v>298</v>
      </c>
      <c r="C3" s="1193"/>
      <c r="D3" s="1193"/>
      <c r="E3" s="1195">
        <f>C3+D3</f>
        <v>0</v>
      </c>
      <c r="F3" s="429"/>
      <c r="G3" s="429"/>
    </row>
    <row r="4" spans="1:7" ht="9.75" customHeight="1" thickBot="1">
      <c r="A4" s="1191"/>
      <c r="B4" s="1192"/>
      <c r="C4" s="1194"/>
      <c r="D4" s="1194"/>
      <c r="E4" s="1195"/>
      <c r="F4" s="429"/>
      <c r="G4" s="429"/>
    </row>
    <row r="5" spans="1:7" ht="9.75" customHeight="1">
      <c r="A5" s="1191" t="s">
        <v>299</v>
      </c>
      <c r="B5" s="1192" t="s">
        <v>300</v>
      </c>
      <c r="C5" s="1193"/>
      <c r="D5" s="1193"/>
      <c r="E5" s="1195">
        <f>C5+D5</f>
        <v>0</v>
      </c>
      <c r="F5" s="429"/>
      <c r="G5" s="429"/>
    </row>
    <row r="6" spans="1:7" ht="9.75" customHeight="1" thickBot="1">
      <c r="A6" s="1191"/>
      <c r="B6" s="1192"/>
      <c r="C6" s="1194"/>
      <c r="D6" s="1194"/>
      <c r="E6" s="1195"/>
      <c r="F6" s="429"/>
      <c r="G6" s="429"/>
    </row>
    <row r="7" spans="1:7" ht="15" customHeight="1">
      <c r="A7" s="1196" t="s">
        <v>308</v>
      </c>
      <c r="B7" s="1196"/>
      <c r="C7" s="1196"/>
      <c r="D7" s="1196"/>
      <c r="E7" s="1197"/>
      <c r="F7" s="430"/>
      <c r="G7" s="430"/>
    </row>
    <row r="8" spans="1:19" ht="15" customHeight="1">
      <c r="A8" s="1196"/>
      <c r="B8" s="1196"/>
      <c r="C8" s="1196"/>
      <c r="D8" s="1196"/>
      <c r="E8" s="1197"/>
      <c r="F8" s="430"/>
      <c r="G8" s="430"/>
      <c r="R8" s="269" t="s">
        <v>319</v>
      </c>
      <c r="S8">
        <v>24</v>
      </c>
    </row>
    <row r="9" spans="1:19" ht="15.75">
      <c r="A9" s="1191" t="s">
        <v>297</v>
      </c>
      <c r="B9" s="1192" t="s">
        <v>301</v>
      </c>
      <c r="C9" s="1198"/>
      <c r="D9" s="1198"/>
      <c r="E9" s="1200">
        <f>C9+D9</f>
        <v>0</v>
      </c>
      <c r="F9" s="429"/>
      <c r="G9" s="429"/>
      <c r="R9" s="269" t="s">
        <v>320</v>
      </c>
      <c r="S9">
        <v>22</v>
      </c>
    </row>
    <row r="10" spans="1:20" ht="13.5" customHeight="1">
      <c r="A10" s="1191"/>
      <c r="B10" s="1192"/>
      <c r="C10" s="1199"/>
      <c r="D10" s="1199"/>
      <c r="E10" s="1201"/>
      <c r="F10" s="429"/>
      <c r="G10" s="429"/>
      <c r="I10">
        <v>615299</v>
      </c>
      <c r="J10">
        <v>614</v>
      </c>
      <c r="K10">
        <f>I10+J10</f>
        <v>615913</v>
      </c>
      <c r="R10" s="269" t="s">
        <v>321</v>
      </c>
      <c r="S10">
        <v>26</v>
      </c>
      <c r="T10">
        <f>S8+S9+S10</f>
        <v>72</v>
      </c>
    </row>
    <row r="11" spans="1:19" ht="15.75">
      <c r="A11" s="1191" t="s">
        <v>302</v>
      </c>
      <c r="B11" s="1192" t="s">
        <v>303</v>
      </c>
      <c r="C11" s="1191"/>
      <c r="D11" s="1191"/>
      <c r="E11" s="1195">
        <f>C11+D11</f>
        <v>0</v>
      </c>
      <c r="F11" s="429"/>
      <c r="G11" s="429"/>
      <c r="R11" s="269" t="s">
        <v>322</v>
      </c>
      <c r="S11">
        <v>7</v>
      </c>
    </row>
    <row r="12" spans="1:19" ht="15.75">
      <c r="A12" s="1191"/>
      <c r="B12" s="1192"/>
      <c r="C12" s="1191"/>
      <c r="D12" s="1191"/>
      <c r="E12" s="1195"/>
      <c r="F12" s="429"/>
      <c r="G12" s="429"/>
      <c r="R12" s="269" t="s">
        <v>323</v>
      </c>
      <c r="S12">
        <v>25</v>
      </c>
    </row>
    <row r="13" spans="1:20" ht="15.75">
      <c r="A13" s="1191" t="s">
        <v>299</v>
      </c>
      <c r="B13" s="1192" t="s">
        <v>304</v>
      </c>
      <c r="C13" s="328"/>
      <c r="D13" s="328"/>
      <c r="E13" s="328">
        <f>C13+D13</f>
        <v>0</v>
      </c>
      <c r="F13" s="428"/>
      <c r="G13" s="428"/>
      <c r="R13" s="269" t="s">
        <v>324</v>
      </c>
      <c r="S13">
        <v>23</v>
      </c>
      <c r="T13">
        <f>S11+S12+S13</f>
        <v>55</v>
      </c>
    </row>
    <row r="14" spans="1:19" ht="15.75">
      <c r="A14" s="1191"/>
      <c r="B14" s="1192"/>
      <c r="C14" s="330" t="e">
        <f>C13/C11</f>
        <v>#DIV/0!</v>
      </c>
      <c r="D14" s="330" t="e">
        <f>D13/D11</f>
        <v>#DIV/0!</v>
      </c>
      <c r="E14" s="330" t="e">
        <f>E13/E11</f>
        <v>#DIV/0!</v>
      </c>
      <c r="F14" s="431"/>
      <c r="G14" s="431"/>
      <c r="R14" s="269" t="s">
        <v>325</v>
      </c>
      <c r="S14">
        <v>22</v>
      </c>
    </row>
    <row r="15" spans="1:19" ht="15" customHeight="1">
      <c r="A15" s="1196" t="s">
        <v>309</v>
      </c>
      <c r="B15" s="1196"/>
      <c r="C15" s="1196"/>
      <c r="D15" s="1196"/>
      <c r="E15" s="1192"/>
      <c r="F15" s="432"/>
      <c r="G15" s="432"/>
      <c r="R15" s="269" t="s">
        <v>326</v>
      </c>
      <c r="S15">
        <v>23</v>
      </c>
    </row>
    <row r="16" spans="1:20" ht="15" customHeight="1">
      <c r="A16" s="1196"/>
      <c r="B16" s="1196"/>
      <c r="C16" s="1196"/>
      <c r="D16" s="1196"/>
      <c r="E16" s="1192"/>
      <c r="F16" s="432"/>
      <c r="G16" s="432"/>
      <c r="R16" s="269" t="s">
        <v>327</v>
      </c>
      <c r="S16">
        <v>25</v>
      </c>
      <c r="T16">
        <f>S14+S15+S16</f>
        <v>70</v>
      </c>
    </row>
    <row r="17" spans="1:20" ht="15" customHeight="1">
      <c r="A17" s="1191" t="s">
        <v>297</v>
      </c>
      <c r="B17" s="1192" t="s">
        <v>310</v>
      </c>
      <c r="C17" s="349"/>
      <c r="D17" s="349"/>
      <c r="E17" s="349">
        <f>C17+D17</f>
        <v>0</v>
      </c>
      <c r="F17" s="433"/>
      <c r="G17" s="433"/>
      <c r="T17" s="423">
        <f>T10+T13+T16</f>
        <v>197</v>
      </c>
    </row>
    <row r="18" spans="1:7" ht="15" customHeight="1">
      <c r="A18" s="1191"/>
      <c r="B18" s="1192"/>
      <c r="C18" s="348" t="e">
        <f>C17/C11</f>
        <v>#DIV/0!</v>
      </c>
      <c r="D18" s="348" t="e">
        <f>D17/D11</f>
        <v>#DIV/0!</v>
      </c>
      <c r="E18" s="348" t="e">
        <f>E17/E11</f>
        <v>#DIV/0!</v>
      </c>
      <c r="F18" s="434"/>
      <c r="G18" s="434"/>
    </row>
    <row r="19" spans="1:7" ht="15" customHeight="1">
      <c r="A19" s="1191" t="s">
        <v>299</v>
      </c>
      <c r="B19" s="1192" t="s">
        <v>311</v>
      </c>
      <c r="C19" s="349"/>
      <c r="D19" s="349"/>
      <c r="E19" s="349">
        <f>C19+D19</f>
        <v>0</v>
      </c>
      <c r="F19" s="433"/>
      <c r="G19" s="433"/>
    </row>
    <row r="20" spans="1:7" ht="15" customHeight="1">
      <c r="A20" s="1191"/>
      <c r="B20" s="1192"/>
      <c r="C20" s="348" t="e">
        <f>C19/C11</f>
        <v>#DIV/0!</v>
      </c>
      <c r="D20" s="348" t="e">
        <f>D19/D11</f>
        <v>#DIV/0!</v>
      </c>
      <c r="E20" s="348" t="e">
        <f>E19/E11</f>
        <v>#DIV/0!</v>
      </c>
      <c r="F20" s="434"/>
      <c r="G20" s="434"/>
    </row>
    <row r="21" spans="1:7" ht="15" customHeight="1">
      <c r="A21" s="1191" t="s">
        <v>305</v>
      </c>
      <c r="B21" s="1192" t="s">
        <v>312</v>
      </c>
      <c r="C21" s="349"/>
      <c r="D21" s="349"/>
      <c r="E21" s="349">
        <f>C21+D21</f>
        <v>0</v>
      </c>
      <c r="F21" s="433"/>
      <c r="G21" s="433"/>
    </row>
    <row r="22" spans="1:7" ht="15" customHeight="1">
      <c r="A22" s="1191"/>
      <c r="B22" s="1192"/>
      <c r="C22" s="348" t="e">
        <f>C21/C11</f>
        <v>#DIV/0!</v>
      </c>
      <c r="D22" s="348" t="e">
        <f>D21/D11</f>
        <v>#DIV/0!</v>
      </c>
      <c r="E22" s="348" t="e">
        <f>E21/E11</f>
        <v>#DIV/0!</v>
      </c>
      <c r="F22" s="434"/>
      <c r="G22" s="434"/>
    </row>
    <row r="23" spans="1:12" ht="15" customHeight="1">
      <c r="A23" s="1196" t="s">
        <v>313</v>
      </c>
      <c r="B23" s="1196"/>
      <c r="C23" s="1196"/>
      <c r="D23" s="1196"/>
      <c r="E23" s="1196"/>
      <c r="F23" s="435"/>
      <c r="G23" s="435"/>
      <c r="I23" s="269" t="s">
        <v>277</v>
      </c>
      <c r="J23" s="269" t="s">
        <v>278</v>
      </c>
      <c r="K23" s="269" t="s">
        <v>279</v>
      </c>
      <c r="L23" s="269" t="s">
        <v>170</v>
      </c>
    </row>
    <row r="24" spans="1:9" ht="15" customHeight="1">
      <c r="A24" s="1196"/>
      <c r="B24" s="1196"/>
      <c r="C24" s="1196"/>
      <c r="D24" s="1196"/>
      <c r="E24" s="1196"/>
      <c r="F24" s="435"/>
      <c r="G24" s="435"/>
      <c r="I24" s="269" t="s">
        <v>318</v>
      </c>
    </row>
    <row r="25" spans="1:13" ht="15" customHeight="1">
      <c r="A25" s="328" t="s">
        <v>297</v>
      </c>
      <c r="B25" s="329" t="s">
        <v>353</v>
      </c>
      <c r="C25" s="267"/>
      <c r="D25" s="267"/>
      <c r="E25" s="267"/>
      <c r="F25" s="436"/>
      <c r="G25" s="436"/>
      <c r="H25" s="269" t="s">
        <v>330</v>
      </c>
      <c r="I25" s="267">
        <v>72</v>
      </c>
      <c r="J25" s="267">
        <v>55</v>
      </c>
      <c r="K25" s="267">
        <v>70</v>
      </c>
      <c r="L25" s="423">
        <f>SUM(I25:K25)</f>
        <v>197</v>
      </c>
      <c r="M25" s="424"/>
    </row>
    <row r="26" spans="1:13" ht="15" customHeight="1">
      <c r="A26" s="328" t="s">
        <v>299</v>
      </c>
      <c r="B26" s="329" t="s">
        <v>354</v>
      </c>
      <c r="C26" s="425"/>
      <c r="D26" s="425"/>
      <c r="E26" s="425"/>
      <c r="F26" s="437"/>
      <c r="G26" s="543" t="s">
        <v>284</v>
      </c>
      <c r="H26" s="544" t="s">
        <v>329</v>
      </c>
      <c r="I26" s="425">
        <v>54.89</v>
      </c>
      <c r="J26" s="425">
        <v>57.23</v>
      </c>
      <c r="K26" s="425">
        <v>52.7</v>
      </c>
      <c r="L26" s="426">
        <f>SUM(I26:K26)</f>
        <v>164.82</v>
      </c>
      <c r="M26" s="427"/>
    </row>
    <row r="27" spans="1:12" ht="15" customHeight="1">
      <c r="A27" s="1196" t="s">
        <v>314</v>
      </c>
      <c r="B27" s="1196"/>
      <c r="C27" s="1196"/>
      <c r="D27" s="1196"/>
      <c r="E27" s="1197"/>
      <c r="F27" s="430"/>
      <c r="G27" s="430" t="s">
        <v>283</v>
      </c>
      <c r="I27" s="425">
        <v>54.61</v>
      </c>
      <c r="J27" s="425">
        <v>59.24</v>
      </c>
      <c r="K27" s="425">
        <v>51.58</v>
      </c>
      <c r="L27" s="426">
        <f>SUM(I27:K27)</f>
        <v>165.43</v>
      </c>
    </row>
    <row r="28" spans="1:12" ht="15" customHeight="1">
      <c r="A28" s="1196"/>
      <c r="B28" s="1196"/>
      <c r="C28" s="1196"/>
      <c r="D28" s="1196"/>
      <c r="E28" s="1197"/>
      <c r="F28" s="430"/>
      <c r="G28" s="430" t="s">
        <v>170</v>
      </c>
      <c r="I28" s="425">
        <f>AVERAGE(I26:I27)</f>
        <v>54.75</v>
      </c>
      <c r="J28" s="425">
        <f>AVERAGE(J26:J27)</f>
        <v>58.235</v>
      </c>
      <c r="K28" s="425">
        <f>AVERAGE(K26:K27)</f>
        <v>52.14</v>
      </c>
      <c r="L28" s="426">
        <f>SUM(I28:K28)</f>
        <v>165.125</v>
      </c>
    </row>
    <row r="29" spans="1:7" ht="15" customHeight="1">
      <c r="A29" s="1192" t="s">
        <v>306</v>
      </c>
      <c r="B29" s="1192"/>
      <c r="C29" s="1191">
        <v>3.72</v>
      </c>
      <c r="D29" s="1191">
        <v>5.56</v>
      </c>
      <c r="E29" s="1197"/>
      <c r="F29" s="430"/>
      <c r="G29" s="430"/>
    </row>
    <row r="30" spans="1:7" ht="15" customHeight="1">
      <c r="A30" s="1192"/>
      <c r="B30" s="1192"/>
      <c r="C30" s="1191"/>
      <c r="D30" s="1191"/>
      <c r="E30" s="1197"/>
      <c r="F30" s="430"/>
      <c r="G30" s="430"/>
    </row>
    <row r="31" spans="1:7" ht="15" customHeight="1">
      <c r="A31" s="1192" t="s">
        <v>307</v>
      </c>
      <c r="B31" s="1192"/>
      <c r="C31" s="1202">
        <v>0.41</v>
      </c>
      <c r="D31" s="1191">
        <v>0.62</v>
      </c>
      <c r="E31" s="1197"/>
      <c r="F31" s="430"/>
      <c r="G31" s="430"/>
    </row>
    <row r="32" spans="1:7" ht="15" customHeight="1">
      <c r="A32" s="1192"/>
      <c r="B32" s="1192"/>
      <c r="C32" s="1202"/>
      <c r="D32" s="1191"/>
      <c r="E32" s="1197"/>
      <c r="F32" s="430"/>
      <c r="G32" s="430"/>
    </row>
  </sheetData>
  <sheetProtection/>
  <mergeCells count="45">
    <mergeCell ref="A29:B30"/>
    <mergeCell ref="C29:C30"/>
    <mergeCell ref="D29:D30"/>
    <mergeCell ref="E29:E30"/>
    <mergeCell ref="A31:B32"/>
    <mergeCell ref="C31:C32"/>
    <mergeCell ref="D31:D32"/>
    <mergeCell ref="E31:E32"/>
    <mergeCell ref="A19:A20"/>
    <mergeCell ref="B19:B20"/>
    <mergeCell ref="A21:A22"/>
    <mergeCell ref="B21:B22"/>
    <mergeCell ref="A23:E24"/>
    <mergeCell ref="A27:D28"/>
    <mergeCell ref="E27:E28"/>
    <mergeCell ref="A13:A14"/>
    <mergeCell ref="B13:B14"/>
    <mergeCell ref="A15:D16"/>
    <mergeCell ref="E15:E16"/>
    <mergeCell ref="A17:A18"/>
    <mergeCell ref="B17:B1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D8"/>
    <mergeCell ref="E7:E8"/>
    <mergeCell ref="C1:E1"/>
    <mergeCell ref="A2:B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4">
      <selection activeCell="B35" sqref="B35"/>
    </sheetView>
  </sheetViews>
  <sheetFormatPr defaultColWidth="9.140625" defaultRowHeight="12.75"/>
  <cols>
    <col min="2" max="2" width="28.7109375" style="0" customWidth="1"/>
  </cols>
  <sheetData>
    <row r="1" spans="2:6" ht="21" thickBot="1">
      <c r="B1" s="1203" t="s">
        <v>355</v>
      </c>
      <c r="C1" s="1204"/>
      <c r="D1" s="1204"/>
      <c r="E1" s="1204"/>
      <c r="F1" s="1205"/>
    </row>
    <row r="2" spans="2:6" ht="21" thickBot="1">
      <c r="B2" s="598"/>
      <c r="C2" s="598"/>
      <c r="D2" s="598"/>
      <c r="E2" s="598"/>
      <c r="F2" s="598"/>
    </row>
    <row r="3" spans="1:7" ht="25.5">
      <c r="A3" s="1206" t="s">
        <v>252</v>
      </c>
      <c r="B3" s="1206" t="s">
        <v>253</v>
      </c>
      <c r="C3" s="252" t="s">
        <v>20</v>
      </c>
      <c r="D3" s="1206" t="s">
        <v>256</v>
      </c>
      <c r="E3" s="252" t="s">
        <v>257</v>
      </c>
      <c r="F3" s="1206" t="s">
        <v>259</v>
      </c>
      <c r="G3" s="1206" t="s">
        <v>260</v>
      </c>
    </row>
    <row r="4" spans="1:7" ht="38.25">
      <c r="A4" s="1207"/>
      <c r="B4" s="1207"/>
      <c r="C4" s="253" t="s">
        <v>254</v>
      </c>
      <c r="D4" s="1207"/>
      <c r="E4" s="253" t="s">
        <v>258</v>
      </c>
      <c r="F4" s="1207"/>
      <c r="G4" s="1207"/>
    </row>
    <row r="5" spans="1:7" ht="39" thickBot="1">
      <c r="A5" s="1208"/>
      <c r="B5" s="1208"/>
      <c r="C5" s="254" t="s">
        <v>255</v>
      </c>
      <c r="D5" s="1208"/>
      <c r="E5" s="255"/>
      <c r="F5" s="1208"/>
      <c r="G5" s="1208"/>
    </row>
    <row r="6" spans="1:7" ht="15" thickBot="1">
      <c r="A6" s="256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</row>
    <row r="7" spans="1:13" ht="30.75" thickBot="1">
      <c r="A7" s="258">
        <v>1</v>
      </c>
      <c r="B7" s="259" t="s">
        <v>261</v>
      </c>
      <c r="C7" s="260">
        <v>718.3</v>
      </c>
      <c r="D7" s="1209">
        <v>380.67</v>
      </c>
      <c r="E7" s="1209">
        <v>261.01</v>
      </c>
      <c r="F7" s="1209">
        <v>123.32</v>
      </c>
      <c r="G7" s="1209">
        <v>510</v>
      </c>
      <c r="J7">
        <v>0.41</v>
      </c>
      <c r="K7">
        <v>0</v>
      </c>
      <c r="L7">
        <v>0.6</v>
      </c>
      <c r="M7">
        <v>0.68</v>
      </c>
    </row>
    <row r="8" spans="1:7" ht="30.75" thickBot="1">
      <c r="A8" s="258">
        <v>2</v>
      </c>
      <c r="B8" s="261" t="s">
        <v>262</v>
      </c>
      <c r="C8" s="260">
        <v>556.7</v>
      </c>
      <c r="D8" s="1210"/>
      <c r="E8" s="1210"/>
      <c r="F8" s="1210"/>
      <c r="G8" s="1210"/>
    </row>
    <row r="9" spans="1:7" ht="15.75" thickBot="1">
      <c r="A9" s="258"/>
      <c r="B9" s="261"/>
      <c r="C9" s="260"/>
      <c r="D9">
        <v>0.41</v>
      </c>
      <c r="E9">
        <v>0</v>
      </c>
      <c r="F9">
        <v>0.6</v>
      </c>
      <c r="G9">
        <v>0.68</v>
      </c>
    </row>
    <row r="10" spans="1:7" ht="15.75" thickBot="1">
      <c r="A10" s="258"/>
      <c r="B10" s="261"/>
      <c r="C10" s="260"/>
      <c r="D10">
        <f>SUM(D7:D9)</f>
        <v>381.08000000000004</v>
      </c>
      <c r="E10">
        <f>SUM(E7:E9)</f>
        <v>261.01</v>
      </c>
      <c r="F10">
        <f>SUM(F7:F9)</f>
        <v>123.91999999999999</v>
      </c>
      <c r="G10">
        <f>SUM(G7:G9)</f>
        <v>510.68</v>
      </c>
    </row>
    <row r="11" spans="1:14" ht="15.75" thickBot="1">
      <c r="A11" s="258">
        <v>3</v>
      </c>
      <c r="B11" s="261" t="s">
        <v>263</v>
      </c>
      <c r="C11" s="260">
        <v>3914.93</v>
      </c>
      <c r="D11" s="1209">
        <v>1654.05</v>
      </c>
      <c r="E11" s="1209">
        <v>2007.38</v>
      </c>
      <c r="F11" s="1209">
        <v>511.4</v>
      </c>
      <c r="G11" s="1209">
        <v>2781.89</v>
      </c>
      <c r="H11">
        <v>1.77</v>
      </c>
      <c r="I11">
        <f>H11+D11</f>
        <v>1655.82</v>
      </c>
      <c r="K11">
        <v>2.65</v>
      </c>
      <c r="L11">
        <f>K11+F11</f>
        <v>514.05</v>
      </c>
      <c r="M11">
        <v>2.94</v>
      </c>
      <c r="N11">
        <f>M11+G11</f>
        <v>2784.83</v>
      </c>
    </row>
    <row r="12" spans="1:7" ht="14.25">
      <c r="A12" s="1212">
        <v>4</v>
      </c>
      <c r="B12" s="262" t="s">
        <v>264</v>
      </c>
      <c r="C12" s="1209">
        <v>3039.79</v>
      </c>
      <c r="D12" s="1211"/>
      <c r="E12" s="1211"/>
      <c r="F12" s="1211"/>
      <c r="G12" s="1211"/>
    </row>
    <row r="13" spans="1:7" ht="15" thickBot="1">
      <c r="A13" s="1213"/>
      <c r="B13" s="261" t="s">
        <v>265</v>
      </c>
      <c r="C13" s="1210"/>
      <c r="D13" s="1210"/>
      <c r="E13" s="1210"/>
      <c r="F13" s="1210"/>
      <c r="G13" s="1210"/>
    </row>
    <row r="14" spans="1:7" ht="45" thickBot="1">
      <c r="A14" s="258">
        <v>5</v>
      </c>
      <c r="B14" s="261" t="s">
        <v>266</v>
      </c>
      <c r="C14" s="260">
        <v>1356</v>
      </c>
      <c r="D14" s="1209">
        <v>556.18</v>
      </c>
      <c r="E14" s="1209">
        <v>524.26</v>
      </c>
      <c r="F14" s="1209">
        <v>456.49</v>
      </c>
      <c r="G14" s="1209">
        <v>1024.62</v>
      </c>
    </row>
    <row r="15" spans="1:7" ht="45" thickBot="1">
      <c r="A15" s="258">
        <v>6</v>
      </c>
      <c r="B15" s="261" t="s">
        <v>267</v>
      </c>
      <c r="C15" s="260">
        <v>1205.55</v>
      </c>
      <c r="D15" s="1210"/>
      <c r="E15" s="1210"/>
      <c r="F15" s="1210"/>
      <c r="G15" s="1210"/>
    </row>
    <row r="16" spans="1:7" ht="15.75" thickBot="1">
      <c r="A16" s="271"/>
      <c r="B16" s="262"/>
      <c r="C16" s="272"/>
      <c r="D16" s="268"/>
      <c r="E16" s="268"/>
      <c r="F16" s="268"/>
      <c r="G16" s="268"/>
    </row>
    <row r="17" spans="1:16" ht="14.25">
      <c r="A17" s="1212">
        <v>7</v>
      </c>
      <c r="B17" s="262" t="s">
        <v>268</v>
      </c>
      <c r="C17" s="1209">
        <v>171.63</v>
      </c>
      <c r="D17" s="1209">
        <v>90.96</v>
      </c>
      <c r="E17" s="1209">
        <v>44.73</v>
      </c>
      <c r="F17" s="1209">
        <v>47.1</v>
      </c>
      <c r="G17" s="1209">
        <v>121.86</v>
      </c>
      <c r="H17">
        <v>0.09</v>
      </c>
      <c r="I17">
        <f>D17+H17</f>
        <v>91.05</v>
      </c>
      <c r="K17">
        <v>0.15</v>
      </c>
      <c r="L17">
        <f>K17+F17</f>
        <v>47.25</v>
      </c>
      <c r="O17">
        <v>0.16</v>
      </c>
      <c r="P17">
        <f>O17+G17</f>
        <v>122.02</v>
      </c>
    </row>
    <row r="18" spans="1:7" ht="30.75" thickBot="1">
      <c r="A18" s="1213"/>
      <c r="B18" s="263" t="s">
        <v>269</v>
      </c>
      <c r="C18" s="1210"/>
      <c r="D18" s="1211"/>
      <c r="E18" s="1211"/>
      <c r="F18" s="1211"/>
      <c r="G18" s="1211"/>
    </row>
    <row r="19" spans="1:7" ht="14.25">
      <c r="A19" s="1212">
        <v>8</v>
      </c>
      <c r="B19" s="262" t="s">
        <v>268</v>
      </c>
      <c r="C19" s="1209">
        <v>133.02</v>
      </c>
      <c r="D19" s="1211"/>
      <c r="E19" s="1211"/>
      <c r="F19" s="1211"/>
      <c r="G19" s="1211"/>
    </row>
    <row r="20" spans="1:7" ht="15.75" thickBot="1">
      <c r="A20" s="1213"/>
      <c r="B20" s="261" t="s">
        <v>270</v>
      </c>
      <c r="C20" s="1210"/>
      <c r="D20" s="1210"/>
      <c r="E20" s="1210"/>
      <c r="F20" s="1210"/>
      <c r="G20" s="1210"/>
    </row>
    <row r="21" spans="1:15" ht="30.75" thickBot="1">
      <c r="A21" s="258">
        <v>9</v>
      </c>
      <c r="B21" s="261" t="s">
        <v>271</v>
      </c>
      <c r="C21" s="260">
        <v>110.89</v>
      </c>
      <c r="D21" s="1209">
        <v>48.27</v>
      </c>
      <c r="E21" s="1209">
        <v>13.26</v>
      </c>
      <c r="F21" s="1209">
        <v>58.3</v>
      </c>
      <c r="G21" s="1209">
        <v>79.89</v>
      </c>
      <c r="H21">
        <v>0.04</v>
      </c>
      <c r="I21">
        <f>H21+D21</f>
        <v>48.31</v>
      </c>
      <c r="K21">
        <v>0.06</v>
      </c>
      <c r="L21">
        <f>K21+F21</f>
        <v>58.36</v>
      </c>
      <c r="N21">
        <v>0.07</v>
      </c>
      <c r="O21">
        <f>N21+G21</f>
        <v>79.96</v>
      </c>
    </row>
    <row r="22" spans="1:7" ht="30.75" thickBot="1">
      <c r="A22" s="258">
        <v>10</v>
      </c>
      <c r="B22" s="261" t="s">
        <v>272</v>
      </c>
      <c r="C22" s="260">
        <v>88.83</v>
      </c>
      <c r="D22" s="1210"/>
      <c r="E22" s="1210"/>
      <c r="F22" s="1210"/>
      <c r="G22" s="1210"/>
    </row>
    <row r="23" spans="1:7" ht="15" thickBot="1">
      <c r="A23" s="264"/>
      <c r="B23" s="261" t="s">
        <v>11</v>
      </c>
      <c r="C23" s="257">
        <v>11295.64</v>
      </c>
      <c r="D23" s="257">
        <v>2730.13</v>
      </c>
      <c r="E23" s="257">
        <v>2850.64</v>
      </c>
      <c r="F23" s="257">
        <v>1196.61</v>
      </c>
      <c r="G23" s="257">
        <v>4518.26</v>
      </c>
    </row>
    <row r="24" ht="13.5" thickBot="1"/>
    <row r="25" spans="1:7" ht="15" thickBot="1">
      <c r="A25" s="1214" t="s">
        <v>142</v>
      </c>
      <c r="B25" s="1215"/>
      <c r="C25" s="1215"/>
      <c r="D25" s="1215"/>
      <c r="E25" s="1215"/>
      <c r="F25" s="1215"/>
      <c r="G25" s="1216"/>
    </row>
    <row r="26" spans="1:7" ht="30" thickBot="1">
      <c r="A26" s="264">
        <v>1</v>
      </c>
      <c r="B26" s="261" t="s">
        <v>273</v>
      </c>
      <c r="C26" s="260">
        <v>1.69</v>
      </c>
      <c r="D26" s="260">
        <v>0.41</v>
      </c>
      <c r="E26" s="260">
        <v>0</v>
      </c>
      <c r="F26" s="260">
        <v>0.6</v>
      </c>
      <c r="G26" s="260">
        <v>0.68</v>
      </c>
    </row>
    <row r="27" spans="1:7" ht="15.75" thickBot="1">
      <c r="A27" s="264">
        <v>2</v>
      </c>
      <c r="B27" s="261" t="s">
        <v>264</v>
      </c>
      <c r="C27" s="260">
        <v>7.36</v>
      </c>
      <c r="D27" s="260">
        <v>1.77</v>
      </c>
      <c r="E27" s="260">
        <v>0</v>
      </c>
      <c r="F27" s="260">
        <v>2.65</v>
      </c>
      <c r="G27" s="260">
        <v>2.94</v>
      </c>
    </row>
    <row r="28" spans="1:7" ht="30.75" thickBot="1">
      <c r="A28" s="264">
        <v>3</v>
      </c>
      <c r="B28" s="261" t="s">
        <v>274</v>
      </c>
      <c r="C28" s="260">
        <v>0.4</v>
      </c>
      <c r="D28" s="260">
        <v>0.09</v>
      </c>
      <c r="E28" s="260">
        <v>0</v>
      </c>
      <c r="F28" s="260">
        <v>0.15</v>
      </c>
      <c r="G28" s="260">
        <v>0.16</v>
      </c>
    </row>
    <row r="29" spans="1:7" ht="29.25" thickBot="1">
      <c r="A29" s="264">
        <v>4</v>
      </c>
      <c r="B29" s="261" t="s">
        <v>275</v>
      </c>
      <c r="C29" s="260">
        <v>0.17</v>
      </c>
      <c r="D29" s="260">
        <v>0.04</v>
      </c>
      <c r="E29" s="260">
        <v>0</v>
      </c>
      <c r="F29" s="260">
        <v>0.06</v>
      </c>
      <c r="G29" s="260">
        <v>0.07</v>
      </c>
    </row>
    <row r="30" spans="1:7" ht="15" thickBot="1">
      <c r="A30" s="264"/>
      <c r="B30" s="261" t="s">
        <v>11</v>
      </c>
      <c r="C30" s="257">
        <v>9.62</v>
      </c>
      <c r="D30" s="257">
        <v>2.31</v>
      </c>
      <c r="E30" s="257">
        <v>0</v>
      </c>
      <c r="F30" s="257">
        <v>3.46</v>
      </c>
      <c r="G30" s="257">
        <v>3.85</v>
      </c>
    </row>
    <row r="31" spans="1:7" ht="15" thickBot="1">
      <c r="A31" s="256"/>
      <c r="B31" s="257" t="s">
        <v>276</v>
      </c>
      <c r="C31" s="257">
        <v>11305.26</v>
      </c>
      <c r="D31" s="257">
        <v>2732.44</v>
      </c>
      <c r="E31" s="257">
        <v>2850.64</v>
      </c>
      <c r="F31" s="257">
        <v>1200.07</v>
      </c>
      <c r="G31" s="257">
        <v>4522.11</v>
      </c>
    </row>
  </sheetData>
  <sheetProtection/>
  <mergeCells count="33">
    <mergeCell ref="A25:G25"/>
    <mergeCell ref="A19:A20"/>
    <mergeCell ref="C19:C20"/>
    <mergeCell ref="D21:D22"/>
    <mergeCell ref="E21:E22"/>
    <mergeCell ref="F21:F22"/>
    <mergeCell ref="G21:G22"/>
    <mergeCell ref="A17:A18"/>
    <mergeCell ref="C17:C18"/>
    <mergeCell ref="D17:D20"/>
    <mergeCell ref="E17:E20"/>
    <mergeCell ref="F17:F20"/>
    <mergeCell ref="G17:G20"/>
    <mergeCell ref="A12:A13"/>
    <mergeCell ref="C12:C13"/>
    <mergeCell ref="D14:D15"/>
    <mergeCell ref="E14:E15"/>
    <mergeCell ref="F14:F15"/>
    <mergeCell ref="G14:G15"/>
    <mergeCell ref="D7:D8"/>
    <mergeCell ref="E7:E8"/>
    <mergeCell ref="F7:F8"/>
    <mergeCell ref="G7:G8"/>
    <mergeCell ref="D11:D13"/>
    <mergeCell ref="E11:E13"/>
    <mergeCell ref="F11:F13"/>
    <mergeCell ref="G11:G13"/>
    <mergeCell ref="B1:F1"/>
    <mergeCell ref="A3:A5"/>
    <mergeCell ref="B3:B5"/>
    <mergeCell ref="D3:D5"/>
    <mergeCell ref="F3:F5"/>
    <mergeCell ref="G3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2018-06-16T15:44:41Z</cp:lastPrinted>
  <dcterms:created xsi:type="dcterms:W3CDTF">2009-02-28T10:02:12Z</dcterms:created>
  <dcterms:modified xsi:type="dcterms:W3CDTF">2020-07-05T18:07:47Z</dcterms:modified>
  <cp:category/>
  <cp:version/>
  <cp:contentType/>
  <cp:contentStatus/>
</cp:coreProperties>
</file>